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865" windowWidth="19440" windowHeight="9840" firstSheet="1" activeTab="7"/>
  </bookViews>
  <sheets>
    <sheet name="Подпрограмма 1" sheetId="19" r:id="rId1"/>
    <sheet name="Подпрограмма 2" sheetId="4" r:id="rId2"/>
    <sheet name="Подпрограмма 3" sheetId="8" r:id="rId3"/>
    <sheet name="Подпрограмма 3 (2)" sheetId="17" r:id="rId4"/>
    <sheet name="Подпрограмма 4" sheetId="9" r:id="rId5"/>
    <sheet name="Подпрограмма 4 (2)" sheetId="16" r:id="rId6"/>
    <sheet name="Подпрограмма 5" sheetId="5" r:id="rId7"/>
    <sheet name="Подпрограмма 5 (2)" sheetId="12" r:id="rId8"/>
    <sheet name="Подпрограмма 6" sheetId="11" r:id="rId9"/>
  </sheets>
  <externalReferences>
    <externalReference r:id="rId10"/>
  </externalReferences>
  <definedNames>
    <definedName name="_xlnm._FilterDatabase" localSheetId="6" hidden="1">'Подпрограмма 5'!$A$1:$P$95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3">'Подпрограмма 3 (2)'!#REF!</definedName>
    <definedName name="sub_14000" localSheetId="5">'Подпрограмма 4 (2)'!#REF!</definedName>
    <definedName name="sub_14000" localSheetId="7">'Подпрограмма 5 (2)'!#REF!</definedName>
    <definedName name="Z_359C8E5E_9871_416C_8416_05D2A4FF5688_.wvu.PrintArea" localSheetId="3" hidden="1">'Подпрограмма 3 (2)'!$A$1:$N$8</definedName>
    <definedName name="Z_359C8E5E_9871_416C_8416_05D2A4FF5688_.wvu.PrintArea" localSheetId="5" hidden="1">'Подпрограмма 4 (2)'!$A$1:$N$11</definedName>
    <definedName name="Z_359C8E5E_9871_416C_8416_05D2A4FF5688_.wvu.PrintArea" localSheetId="7" hidden="1">'Подпрограмма 5 (2)'!$A$1:$N$13</definedName>
    <definedName name="Z_676C7EBD_E16D_4DD0_B42E_F8075547C9A3_.wvu.PrintArea" localSheetId="3" hidden="1">'Подпрограмма 3 (2)'!$A$1:$N$8</definedName>
    <definedName name="Z_676C7EBD_E16D_4DD0_B42E_F8075547C9A3_.wvu.PrintArea" localSheetId="5" hidden="1">'Подпрограмма 4 (2)'!$A$1:$N$11</definedName>
    <definedName name="Z_676C7EBD_E16D_4DD0_B42E_F8075547C9A3_.wvu.PrintArea" localSheetId="7" hidden="1">'Подпрограмма 5 (2)'!$A$1:$N$13</definedName>
    <definedName name="Z_79A8BF50_58E9_46AC_AFD7_D75F740A8CFE_.wvu.PrintArea" localSheetId="3" hidden="1">'Подпрограмма 3 (2)'!$A$1:$N$8</definedName>
    <definedName name="Z_79A8BF50_58E9_46AC_AFD7_D75F740A8CFE_.wvu.PrintArea" localSheetId="5" hidden="1">'Подпрограмма 4 (2)'!$A$1:$N$11</definedName>
    <definedName name="Z_79A8BF50_58E9_46AC_AFD7_D75F740A8CFE_.wvu.PrintArea" localSheetId="7" hidden="1">'Подпрограмма 5 (2)'!$A$1:$N$13</definedName>
    <definedName name="Z_F75B3EC3_CC43_4B33_913D_5D7444E65C48_.wvu.PrintArea" localSheetId="3" hidden="1">'Подпрограмма 3 (2)'!$A$1:$N$8</definedName>
    <definedName name="Z_F75B3EC3_CC43_4B33_913D_5D7444E65C48_.wvu.PrintArea" localSheetId="5" hidden="1">'Подпрограмма 4 (2)'!$A$1:$N$11</definedName>
    <definedName name="Z_F75B3EC3_CC43_4B33_913D_5D7444E65C48_.wvu.PrintArea" localSheetId="7" hidden="1">'Подпрограмма 5 (2)'!$A$1:$N$13</definedName>
    <definedName name="_xlnm.Print_Titles" localSheetId="1">'Подпрограмма 2'!$3:$5</definedName>
    <definedName name="_xlnm.Print_Titles" localSheetId="2">'Подпрограмма 3'!$3:$4</definedName>
    <definedName name="_xlnm.Print_Titles" localSheetId="3">'Подпрограмма 3 (2)'!$3:$6</definedName>
    <definedName name="_xlnm.Print_Titles" localSheetId="4">'Подпрограмма 4'!$3:$4</definedName>
    <definedName name="_xlnm.Print_Titles" localSheetId="5">'Подпрограмма 4 (2)'!$3:$5</definedName>
    <definedName name="_xlnm.Print_Titles" localSheetId="6">'Подпрограмма 5'!$3:$4</definedName>
    <definedName name="_xlnm.Print_Titles" localSheetId="7">'Подпрограмма 5 (2)'!$3:$6</definedName>
    <definedName name="_xlnm.Print_Titles" localSheetId="8">'Подпрограмма 6'!$3:$4</definedName>
    <definedName name="_xlnm.Print_Area" localSheetId="0">'Подпрограмма 1'!$A$1:$R$29</definedName>
    <definedName name="_xlnm.Print_Area" localSheetId="1">'Подпрограмма 2'!$A$1:$R$63</definedName>
    <definedName name="_xlnm.Print_Area" localSheetId="2">'Подпрограмма 3'!$A$1:$V$17</definedName>
    <definedName name="_xlnm.Print_Area" localSheetId="3">'Подпрограмма 3 (2)'!$A$1:$M$8</definedName>
    <definedName name="_xlnm.Print_Area" localSheetId="4">'Подпрограмма 4'!$A$1:$R$32</definedName>
    <definedName name="_xlnm.Print_Area" localSheetId="5">'Подпрограмма 4 (2)'!$A$1:$M$11</definedName>
    <definedName name="_xlnm.Print_Area" localSheetId="6">'Подпрограмма 5'!$A$1:$S$106</definedName>
    <definedName name="_xlnm.Print_Area" localSheetId="7">'Подпрограмма 5 (2)'!$A$1:$M$13</definedName>
    <definedName name="_xlnm.Print_Area" localSheetId="8">'Подпрограмма 6'!$A$1:$V$34</definedName>
  </definedNames>
  <calcPr calcId="145621"/>
</workbook>
</file>

<file path=xl/calcChain.xml><?xml version="1.0" encoding="utf-8"?>
<calcChain xmlns="http://schemas.openxmlformats.org/spreadsheetml/2006/main">
  <c r="L13" i="12" l="1"/>
  <c r="J13" i="12"/>
  <c r="M12" i="12"/>
  <c r="K12" i="12"/>
  <c r="B12" i="12"/>
  <c r="B11" i="12"/>
  <c r="M10" i="12"/>
  <c r="K10" i="12" s="1"/>
  <c r="B10" i="12"/>
  <c r="A10" i="12"/>
  <c r="M9" i="12"/>
  <c r="K9" i="12"/>
  <c r="B9" i="12"/>
  <c r="M8" i="12"/>
  <c r="K8" i="12"/>
  <c r="B8" i="12"/>
  <c r="M7" i="12"/>
  <c r="M13" i="12" s="1"/>
  <c r="B7" i="12"/>
  <c r="H6" i="12"/>
  <c r="I6" i="12" s="1"/>
  <c r="J6" i="12" s="1"/>
  <c r="K6" i="12" s="1"/>
  <c r="C6" i="12"/>
  <c r="D6" i="12" s="1"/>
  <c r="A2" i="12"/>
  <c r="A1" i="12"/>
  <c r="K7" i="12" l="1"/>
  <c r="K13" i="12" s="1"/>
  <c r="M9" i="16" l="1"/>
  <c r="M8" i="16"/>
  <c r="A2" i="16"/>
  <c r="M10" i="16" l="1"/>
  <c r="M7" i="16"/>
  <c r="A2" i="17"/>
  <c r="M7" i="17"/>
  <c r="G33" i="19" l="1"/>
  <c r="O103" i="5" l="1"/>
  <c r="L103" i="5"/>
  <c r="I103" i="5"/>
  <c r="E103" i="5"/>
  <c r="E102" i="5" s="1"/>
  <c r="H102" i="5"/>
  <c r="F102" i="5"/>
  <c r="F26" i="19"/>
  <c r="G26" i="19"/>
  <c r="H26" i="19"/>
  <c r="I26" i="19"/>
  <c r="J26" i="19"/>
  <c r="K26" i="19"/>
  <c r="L26" i="19"/>
  <c r="M26" i="19"/>
  <c r="N26" i="19"/>
  <c r="O26" i="19"/>
  <c r="P26" i="19"/>
  <c r="E27" i="19" l="1"/>
  <c r="N15" i="19"/>
  <c r="K15" i="19"/>
  <c r="H15" i="19"/>
  <c r="E15" i="19"/>
  <c r="F6" i="19" l="1"/>
  <c r="G6" i="19"/>
  <c r="I6" i="19"/>
  <c r="J6" i="19"/>
  <c r="L6" i="19"/>
  <c r="M6" i="19"/>
  <c r="O6" i="19"/>
  <c r="P6" i="19"/>
  <c r="E12" i="19"/>
  <c r="N12" i="19"/>
  <c r="K12" i="19"/>
  <c r="H12" i="19"/>
  <c r="H14" i="8"/>
  <c r="E8" i="5" l="1"/>
  <c r="E9" i="5"/>
  <c r="E7" i="5"/>
  <c r="Q15" i="5" l="1"/>
  <c r="N15" i="5"/>
  <c r="Q44" i="5" l="1"/>
  <c r="Q42" i="5"/>
  <c r="Q39" i="5"/>
  <c r="Q78" i="5" l="1"/>
  <c r="Q9" i="5"/>
  <c r="Q11" i="5"/>
  <c r="F71" i="5"/>
  <c r="G71" i="5"/>
  <c r="H71" i="5"/>
  <c r="J71" i="5"/>
  <c r="K71" i="5"/>
  <c r="M71" i="5"/>
  <c r="N71" i="5"/>
  <c r="P71" i="5"/>
  <c r="Q71" i="5"/>
  <c r="K14" i="5" l="1"/>
  <c r="Q14" i="5"/>
  <c r="O105" i="5"/>
  <c r="L105" i="5"/>
  <c r="I105" i="5"/>
  <c r="E105" i="5"/>
  <c r="E104" i="5" s="1"/>
  <c r="H104" i="5"/>
  <c r="F104" i="5"/>
  <c r="O101" i="5"/>
  <c r="L101" i="5"/>
  <c r="I101" i="5"/>
  <c r="E101" i="5"/>
  <c r="E100" i="5" s="1"/>
  <c r="H100" i="5"/>
  <c r="F100" i="5"/>
  <c r="O96" i="5"/>
  <c r="L96" i="5"/>
  <c r="I96" i="5"/>
  <c r="E96" i="5"/>
  <c r="H90" i="5"/>
  <c r="E90" i="5" s="1"/>
  <c r="O90" i="5"/>
  <c r="L90" i="5"/>
  <c r="I90" i="5"/>
  <c r="F29" i="5"/>
  <c r="G29" i="5"/>
  <c r="J29" i="5"/>
  <c r="M29" i="5"/>
  <c r="P29" i="5"/>
  <c r="O74" i="5"/>
  <c r="L74" i="5"/>
  <c r="I74" i="5"/>
  <c r="E74" i="5"/>
  <c r="O73" i="5"/>
  <c r="L73" i="5"/>
  <c r="I73" i="5"/>
  <c r="E73" i="5"/>
  <c r="O72" i="5"/>
  <c r="L72" i="5"/>
  <c r="I72" i="5"/>
  <c r="E72" i="5"/>
  <c r="O53" i="5"/>
  <c r="L53" i="5"/>
  <c r="I53" i="5"/>
  <c r="E53" i="5"/>
  <c r="E54" i="5"/>
  <c r="I54" i="5"/>
  <c r="L54" i="5"/>
  <c r="R54" i="5" s="1"/>
  <c r="O54" i="5"/>
  <c r="S54" i="5" s="1"/>
  <c r="E55" i="5"/>
  <c r="I55" i="5"/>
  <c r="L55" i="5"/>
  <c r="R55" i="5" s="1"/>
  <c r="O55" i="5"/>
  <c r="E56" i="5"/>
  <c r="I56" i="5"/>
  <c r="L56" i="5"/>
  <c r="O56" i="5"/>
  <c r="E57" i="5"/>
  <c r="I57" i="5"/>
  <c r="L57" i="5"/>
  <c r="R57" i="5" s="1"/>
  <c r="O57" i="5"/>
  <c r="E58" i="5"/>
  <c r="I58" i="5"/>
  <c r="L58" i="5"/>
  <c r="R58" i="5" s="1"/>
  <c r="O58" i="5"/>
  <c r="S58" i="5" s="1"/>
  <c r="E59" i="5"/>
  <c r="I59" i="5"/>
  <c r="L59" i="5"/>
  <c r="R59" i="5" s="1"/>
  <c r="O59" i="5"/>
  <c r="E60" i="5"/>
  <c r="I60" i="5"/>
  <c r="L60" i="5"/>
  <c r="R60" i="5" s="1"/>
  <c r="O60" i="5"/>
  <c r="S60" i="5" s="1"/>
  <c r="E61" i="5"/>
  <c r="I61" i="5"/>
  <c r="L61" i="5"/>
  <c r="R61" i="5" s="1"/>
  <c r="O61" i="5"/>
  <c r="E62" i="5"/>
  <c r="I62" i="5"/>
  <c r="L62" i="5"/>
  <c r="R62" i="5" s="1"/>
  <c r="O62" i="5"/>
  <c r="S62" i="5" s="1"/>
  <c r="E63" i="5"/>
  <c r="I63" i="5"/>
  <c r="L63" i="5"/>
  <c r="R63" i="5" s="1"/>
  <c r="O63" i="5"/>
  <c r="E64" i="5"/>
  <c r="I64" i="5"/>
  <c r="L64" i="5"/>
  <c r="R64" i="5" s="1"/>
  <c r="O64" i="5"/>
  <c r="S64" i="5" s="1"/>
  <c r="E65" i="5"/>
  <c r="I65" i="5"/>
  <c r="L65" i="5"/>
  <c r="R65" i="5" s="1"/>
  <c r="O65" i="5"/>
  <c r="E66" i="5"/>
  <c r="I66" i="5"/>
  <c r="L66" i="5"/>
  <c r="R66" i="5" s="1"/>
  <c r="O66" i="5"/>
  <c r="S66" i="5" s="1"/>
  <c r="E67" i="5"/>
  <c r="I67" i="5"/>
  <c r="L67" i="5"/>
  <c r="R67" i="5" s="1"/>
  <c r="O67" i="5"/>
  <c r="E68" i="5"/>
  <c r="I68" i="5"/>
  <c r="L68" i="5"/>
  <c r="R68" i="5" s="1"/>
  <c r="O68" i="5"/>
  <c r="S68" i="5" s="1"/>
  <c r="H69" i="5"/>
  <c r="E69" i="5" s="1"/>
  <c r="K69" i="5"/>
  <c r="I69" i="5" s="1"/>
  <c r="N69" i="5"/>
  <c r="L69" i="5" s="1"/>
  <c r="Q69" i="5"/>
  <c r="O69" i="5" s="1"/>
  <c r="E70" i="5"/>
  <c r="I70" i="5"/>
  <c r="L70" i="5"/>
  <c r="R70" i="5" s="1"/>
  <c r="O70" i="5"/>
  <c r="S70" i="5" s="1"/>
  <c r="H75" i="5"/>
  <c r="E75" i="5" s="1"/>
  <c r="K75" i="5"/>
  <c r="I75" i="5" s="1"/>
  <c r="N75" i="5"/>
  <c r="L75" i="5" s="1"/>
  <c r="Q75" i="5"/>
  <c r="O75" i="5" s="1"/>
  <c r="H32" i="5"/>
  <c r="I30" i="11"/>
  <c r="I29" i="11" s="1"/>
  <c r="E27" i="11"/>
  <c r="F29" i="11"/>
  <c r="G29" i="11"/>
  <c r="H29" i="11"/>
  <c r="J29" i="11"/>
  <c r="K29" i="11"/>
  <c r="L29" i="11"/>
  <c r="M29" i="11"/>
  <c r="N29" i="11"/>
  <c r="O29" i="11"/>
  <c r="P29" i="11"/>
  <c r="Q29" i="11"/>
  <c r="R29" i="11"/>
  <c r="S29" i="11"/>
  <c r="T29" i="11"/>
  <c r="E29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E32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H27" i="11"/>
  <c r="E30" i="11"/>
  <c r="T19" i="11"/>
  <c r="N18" i="9"/>
  <c r="K18" i="9"/>
  <c r="H18" i="9"/>
  <c r="E18" i="9"/>
  <c r="N17" i="9"/>
  <c r="K17" i="9"/>
  <c r="H17" i="9"/>
  <c r="E17" i="9"/>
  <c r="S53" i="5" l="1"/>
  <c r="I71" i="5"/>
  <c r="R53" i="5"/>
  <c r="U29" i="11"/>
  <c r="V29" i="11"/>
  <c r="S67" i="5"/>
  <c r="S65" i="5"/>
  <c r="S63" i="5"/>
  <c r="S61" i="5"/>
  <c r="S59" i="5"/>
  <c r="S57" i="5"/>
  <c r="S55" i="5"/>
  <c r="O71" i="5"/>
  <c r="L71" i="5"/>
  <c r="E71" i="5"/>
  <c r="H85" i="5"/>
  <c r="P7" i="9"/>
  <c r="P9" i="9"/>
  <c r="N9" i="9" s="1"/>
  <c r="K9" i="9"/>
  <c r="H9" i="9"/>
  <c r="E9" i="9"/>
  <c r="P8" i="9"/>
  <c r="N8" i="9"/>
  <c r="R8" i="9" s="1"/>
  <c r="K8" i="9"/>
  <c r="H8" i="9"/>
  <c r="E8" i="9"/>
  <c r="P11" i="9"/>
  <c r="N14" i="9"/>
  <c r="K14" i="9"/>
  <c r="H14" i="9"/>
  <c r="E14" i="9"/>
  <c r="G22" i="9"/>
  <c r="G21" i="9"/>
  <c r="E21" i="9" s="1"/>
  <c r="Q9" i="9" l="1"/>
  <c r="R9" i="9"/>
  <c r="Q8" i="9"/>
  <c r="H21" i="4"/>
  <c r="H62" i="4" l="1"/>
  <c r="H61" i="4" s="1"/>
  <c r="J61" i="4"/>
  <c r="I61" i="4"/>
  <c r="H60" i="4"/>
  <c r="H59" i="4" s="1"/>
  <c r="J59" i="4"/>
  <c r="I59" i="4"/>
  <c r="H58" i="4"/>
  <c r="H57" i="4" s="1"/>
  <c r="J57" i="4"/>
  <c r="I57" i="4"/>
  <c r="H56" i="4"/>
  <c r="H55" i="4"/>
  <c r="H54" i="4"/>
  <c r="H53" i="4"/>
  <c r="H52" i="4"/>
  <c r="H51" i="4"/>
  <c r="H50" i="4"/>
  <c r="H49" i="4"/>
  <c r="H48" i="4"/>
  <c r="H47" i="4"/>
  <c r="H46" i="4"/>
  <c r="J44" i="4"/>
  <c r="H44" i="4" s="1"/>
  <c r="H45" i="4"/>
  <c r="H43" i="4"/>
  <c r="H42" i="4" s="1"/>
  <c r="J42" i="4"/>
  <c r="I42" i="4"/>
  <c r="I41" i="4"/>
  <c r="H40" i="4"/>
  <c r="H39" i="4"/>
  <c r="H38" i="4"/>
  <c r="H37" i="4"/>
  <c r="H35" i="4"/>
  <c r="H34" i="4"/>
  <c r="H33" i="4"/>
  <c r="H32" i="4"/>
  <c r="H31" i="4"/>
  <c r="H30" i="4"/>
  <c r="H29" i="4"/>
  <c r="H28" i="4"/>
  <c r="H26" i="4"/>
  <c r="H25" i="4"/>
  <c r="J24" i="4"/>
  <c r="H24" i="4" s="1"/>
  <c r="H23" i="4"/>
  <c r="H22" i="4"/>
  <c r="J20" i="4"/>
  <c r="H20" i="4" s="1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J6" i="4"/>
  <c r="E33" i="11"/>
  <c r="E31" i="11" s="1"/>
  <c r="E28" i="11"/>
  <c r="G27" i="11"/>
  <c r="F27" i="11"/>
  <c r="F34" i="11" s="1"/>
  <c r="E26" i="11"/>
  <c r="Q25" i="11"/>
  <c r="M25" i="11"/>
  <c r="I25" i="11"/>
  <c r="E25" i="11"/>
  <c r="T24" i="11"/>
  <c r="Q24" i="11" s="1"/>
  <c r="S24" i="11"/>
  <c r="R24" i="11"/>
  <c r="P24" i="11"/>
  <c r="M24" i="11" s="1"/>
  <c r="O24" i="11"/>
  <c r="N24" i="11"/>
  <c r="L24" i="11"/>
  <c r="I24" i="11" s="1"/>
  <c r="H24" i="11"/>
  <c r="E24" i="11"/>
  <c r="Q23" i="11"/>
  <c r="M23" i="11"/>
  <c r="I23" i="11"/>
  <c r="E23" i="11"/>
  <c r="Q22" i="11"/>
  <c r="M22" i="11"/>
  <c r="I22" i="11"/>
  <c r="E22" i="11"/>
  <c r="Q21" i="11"/>
  <c r="M21" i="11"/>
  <c r="I21" i="11"/>
  <c r="E21" i="11"/>
  <c r="Q20" i="11"/>
  <c r="M20" i="11"/>
  <c r="I20" i="11"/>
  <c r="E20" i="11"/>
  <c r="Q19" i="11"/>
  <c r="V19" i="11" s="1"/>
  <c r="M19" i="11"/>
  <c r="U19" i="11" s="1"/>
  <c r="I19" i="11"/>
  <c r="E19" i="11"/>
  <c r="Q18" i="11"/>
  <c r="M18" i="11"/>
  <c r="I18" i="11"/>
  <c r="E18" i="11"/>
  <c r="Q17" i="11"/>
  <c r="M17" i="11"/>
  <c r="I17" i="11"/>
  <c r="E17" i="11"/>
  <c r="Q16" i="11"/>
  <c r="M16" i="11"/>
  <c r="I16" i="11"/>
  <c r="E16" i="11"/>
  <c r="Q15" i="11"/>
  <c r="M15" i="11"/>
  <c r="I15" i="11"/>
  <c r="E15" i="11"/>
  <c r="Q14" i="11"/>
  <c r="M14" i="11"/>
  <c r="I14" i="11"/>
  <c r="E14" i="11"/>
  <c r="Q13" i="11"/>
  <c r="M13" i="11"/>
  <c r="I13" i="11"/>
  <c r="E13" i="11"/>
  <c r="Q12" i="11"/>
  <c r="M12" i="11"/>
  <c r="I12" i="11"/>
  <c r="E12" i="11"/>
  <c r="Q11" i="11"/>
  <c r="M11" i="11"/>
  <c r="I11" i="11"/>
  <c r="E11" i="11"/>
  <c r="Q10" i="11"/>
  <c r="M10" i="11"/>
  <c r="I10" i="11"/>
  <c r="E10" i="11"/>
  <c r="Q9" i="11"/>
  <c r="M9" i="11"/>
  <c r="I9" i="11"/>
  <c r="E9" i="11"/>
  <c r="Q8" i="11"/>
  <c r="M8" i="11"/>
  <c r="I8" i="11"/>
  <c r="E8" i="11"/>
  <c r="Q7" i="11"/>
  <c r="M7" i="11"/>
  <c r="I7" i="11"/>
  <c r="E7" i="11"/>
  <c r="T6" i="11"/>
  <c r="S6" i="11"/>
  <c r="R6" i="11"/>
  <c r="P6" i="11"/>
  <c r="O6" i="11"/>
  <c r="O34" i="11" s="1"/>
  <c r="N6" i="11"/>
  <c r="N34" i="11" s="1"/>
  <c r="L6" i="11"/>
  <c r="K6" i="11"/>
  <c r="K34" i="11" s="1"/>
  <c r="J6" i="11"/>
  <c r="J34" i="11" s="1"/>
  <c r="H6" i="11"/>
  <c r="G6" i="11"/>
  <c r="E6" i="11"/>
  <c r="E34" i="11" s="1"/>
  <c r="O99" i="5"/>
  <c r="L99" i="5"/>
  <c r="I99" i="5"/>
  <c r="E99" i="5"/>
  <c r="H98" i="5"/>
  <c r="F98" i="5"/>
  <c r="E98" i="5"/>
  <c r="O97" i="5"/>
  <c r="L97" i="5"/>
  <c r="I97" i="5"/>
  <c r="E97" i="5"/>
  <c r="O95" i="5"/>
  <c r="L95" i="5"/>
  <c r="I95" i="5"/>
  <c r="E95" i="5"/>
  <c r="Q94" i="5"/>
  <c r="P94" i="5"/>
  <c r="N94" i="5"/>
  <c r="M94" i="5"/>
  <c r="K94" i="5"/>
  <c r="J94" i="5"/>
  <c r="H94" i="5"/>
  <c r="E94" i="5" s="1"/>
  <c r="G94" i="5"/>
  <c r="F94" i="5"/>
  <c r="O93" i="5"/>
  <c r="L93" i="5"/>
  <c r="I93" i="5"/>
  <c r="E93" i="5"/>
  <c r="Q92" i="5"/>
  <c r="P92" i="5"/>
  <c r="N92" i="5"/>
  <c r="M92" i="5"/>
  <c r="K92" i="5"/>
  <c r="J92" i="5"/>
  <c r="I92" i="5"/>
  <c r="H92" i="5"/>
  <c r="E92" i="5" s="1"/>
  <c r="O91" i="5"/>
  <c r="L91" i="5"/>
  <c r="I91" i="5"/>
  <c r="E91" i="5"/>
  <c r="O89" i="5"/>
  <c r="L89" i="5"/>
  <c r="I89" i="5"/>
  <c r="E85" i="5"/>
  <c r="O88" i="5"/>
  <c r="L88" i="5"/>
  <c r="I88" i="5"/>
  <c r="E88" i="5"/>
  <c r="O87" i="5"/>
  <c r="L87" i="5"/>
  <c r="I87" i="5"/>
  <c r="E87" i="5"/>
  <c r="O86" i="5"/>
  <c r="L86" i="5"/>
  <c r="I86" i="5"/>
  <c r="E86" i="5"/>
  <c r="Q85" i="5"/>
  <c r="P85" i="5"/>
  <c r="N85" i="5"/>
  <c r="M85" i="5"/>
  <c r="K85" i="5"/>
  <c r="J85" i="5"/>
  <c r="G85" i="5"/>
  <c r="F85" i="5"/>
  <c r="O84" i="5"/>
  <c r="S84" i="5" s="1"/>
  <c r="L84" i="5"/>
  <c r="R84" i="5" s="1"/>
  <c r="I84" i="5"/>
  <c r="E84" i="5"/>
  <c r="Q83" i="5"/>
  <c r="O83" i="5" s="1"/>
  <c r="N83" i="5"/>
  <c r="L83" i="5" s="1"/>
  <c r="K83" i="5"/>
  <c r="I83" i="5" s="1"/>
  <c r="H83" i="5"/>
  <c r="E83" i="5" s="1"/>
  <c r="O82" i="5"/>
  <c r="L82" i="5"/>
  <c r="I82" i="5"/>
  <c r="E82" i="5"/>
  <c r="O81" i="5"/>
  <c r="L81" i="5"/>
  <c r="I81" i="5"/>
  <c r="E81" i="5"/>
  <c r="Q80" i="5"/>
  <c r="P80" i="5"/>
  <c r="N80" i="5"/>
  <c r="M80" i="5"/>
  <c r="K80" i="5"/>
  <c r="J80" i="5"/>
  <c r="H80" i="5"/>
  <c r="G80" i="5"/>
  <c r="F80" i="5"/>
  <c r="O79" i="5"/>
  <c r="L79" i="5"/>
  <c r="I79" i="5"/>
  <c r="E79" i="5"/>
  <c r="O78" i="5"/>
  <c r="L78" i="5"/>
  <c r="I78" i="5"/>
  <c r="H77" i="5"/>
  <c r="E77" i="5" s="1"/>
  <c r="E78" i="5"/>
  <c r="Q77" i="5"/>
  <c r="O77" i="5" s="1"/>
  <c r="N77" i="5"/>
  <c r="L77" i="5" s="1"/>
  <c r="K77" i="5"/>
  <c r="I77" i="5" s="1"/>
  <c r="O76" i="5"/>
  <c r="L76" i="5"/>
  <c r="I76" i="5"/>
  <c r="E76" i="5"/>
  <c r="O52" i="5"/>
  <c r="S52" i="5" s="1"/>
  <c r="L52" i="5"/>
  <c r="I52" i="5"/>
  <c r="E52" i="5"/>
  <c r="O51" i="5"/>
  <c r="L51" i="5"/>
  <c r="I51" i="5"/>
  <c r="E51" i="5"/>
  <c r="Q50" i="5"/>
  <c r="O50" i="5" s="1"/>
  <c r="S50" i="5" s="1"/>
  <c r="N50" i="5"/>
  <c r="K50" i="5"/>
  <c r="I50" i="5" s="1"/>
  <c r="H50" i="5"/>
  <c r="E50" i="5" s="1"/>
  <c r="O49" i="5"/>
  <c r="L49" i="5"/>
  <c r="I49" i="5"/>
  <c r="E49" i="5"/>
  <c r="O48" i="5"/>
  <c r="L48" i="5"/>
  <c r="I48" i="5"/>
  <c r="E48" i="5"/>
  <c r="O47" i="5"/>
  <c r="L47" i="5"/>
  <c r="K30" i="5"/>
  <c r="E47" i="5"/>
  <c r="O46" i="5"/>
  <c r="L46" i="5"/>
  <c r="I46" i="5"/>
  <c r="E46" i="5"/>
  <c r="O45" i="5"/>
  <c r="L45" i="5"/>
  <c r="I45" i="5"/>
  <c r="E45" i="5"/>
  <c r="O44" i="5"/>
  <c r="S44" i="5" s="1"/>
  <c r="L44" i="5"/>
  <c r="I44" i="5"/>
  <c r="E44" i="5"/>
  <c r="O43" i="5"/>
  <c r="L43" i="5"/>
  <c r="I43" i="5"/>
  <c r="E43" i="5"/>
  <c r="O42" i="5"/>
  <c r="S42" i="5" s="1"/>
  <c r="L42" i="5"/>
  <c r="I42" i="5"/>
  <c r="E42" i="5"/>
  <c r="O41" i="5"/>
  <c r="L41" i="5"/>
  <c r="I41" i="5"/>
  <c r="E41" i="5"/>
  <c r="O40" i="5"/>
  <c r="L40" i="5"/>
  <c r="I40" i="5"/>
  <c r="E40" i="5"/>
  <c r="O39" i="5"/>
  <c r="L39" i="5"/>
  <c r="I39" i="5"/>
  <c r="E39" i="5"/>
  <c r="O38" i="5"/>
  <c r="L38" i="5"/>
  <c r="I38" i="5"/>
  <c r="E38" i="5"/>
  <c r="O37" i="5"/>
  <c r="L37" i="5"/>
  <c r="I37" i="5"/>
  <c r="E37" i="5"/>
  <c r="O36" i="5"/>
  <c r="L36" i="5"/>
  <c r="I36" i="5"/>
  <c r="E36" i="5"/>
  <c r="O35" i="5"/>
  <c r="L35" i="5"/>
  <c r="I35" i="5"/>
  <c r="E35" i="5"/>
  <c r="O34" i="5"/>
  <c r="L34" i="5"/>
  <c r="I34" i="5"/>
  <c r="E34" i="5"/>
  <c r="O33" i="5"/>
  <c r="L33" i="5"/>
  <c r="I33" i="5"/>
  <c r="E33" i="5"/>
  <c r="O32" i="5"/>
  <c r="L32" i="5"/>
  <c r="I32" i="5"/>
  <c r="E32" i="5"/>
  <c r="O31" i="5"/>
  <c r="L31" i="5"/>
  <c r="I31" i="5"/>
  <c r="E31" i="5"/>
  <c r="Q30" i="5"/>
  <c r="N30" i="5"/>
  <c r="H30" i="5"/>
  <c r="O28" i="5"/>
  <c r="L28" i="5"/>
  <c r="I28" i="5"/>
  <c r="E28" i="5"/>
  <c r="O27" i="5"/>
  <c r="L27" i="5"/>
  <c r="I27" i="5"/>
  <c r="E27" i="5"/>
  <c r="O26" i="5"/>
  <c r="L26" i="5"/>
  <c r="I26" i="5"/>
  <c r="E26" i="5"/>
  <c r="Q25" i="5"/>
  <c r="O25" i="5" s="1"/>
  <c r="N25" i="5"/>
  <c r="L25" i="5" s="1"/>
  <c r="K25" i="5"/>
  <c r="I25" i="5" s="1"/>
  <c r="H25" i="5"/>
  <c r="E25" i="5" s="1"/>
  <c r="O24" i="5"/>
  <c r="L24" i="5"/>
  <c r="I24" i="5"/>
  <c r="E24" i="5"/>
  <c r="O23" i="5"/>
  <c r="S23" i="5" s="1"/>
  <c r="L23" i="5"/>
  <c r="R23" i="5" s="1"/>
  <c r="I23" i="5"/>
  <c r="E23" i="5"/>
  <c r="O22" i="5"/>
  <c r="L22" i="5"/>
  <c r="I22" i="5"/>
  <c r="E22" i="5"/>
  <c r="O21" i="5"/>
  <c r="S21" i="5" s="1"/>
  <c r="L21" i="5"/>
  <c r="R21" i="5" s="1"/>
  <c r="I21" i="5"/>
  <c r="E21" i="5"/>
  <c r="O20" i="5"/>
  <c r="L20" i="5"/>
  <c r="I20" i="5"/>
  <c r="E20" i="5"/>
  <c r="O19" i="5"/>
  <c r="S19" i="5" s="1"/>
  <c r="L19" i="5"/>
  <c r="R19" i="5" s="1"/>
  <c r="I19" i="5"/>
  <c r="E19" i="5"/>
  <c r="O18" i="5"/>
  <c r="L18" i="5"/>
  <c r="I18" i="5"/>
  <c r="E18" i="5"/>
  <c r="O17" i="5"/>
  <c r="L17" i="5"/>
  <c r="I17" i="5"/>
  <c r="E17" i="5"/>
  <c r="O16" i="5"/>
  <c r="L16" i="5"/>
  <c r="I16" i="5"/>
  <c r="E16" i="5"/>
  <c r="O15" i="5"/>
  <c r="S15" i="5" s="1"/>
  <c r="L15" i="5"/>
  <c r="R15" i="5" s="1"/>
  <c r="K15" i="5"/>
  <c r="I15" i="5" s="1"/>
  <c r="H15" i="5"/>
  <c r="E15" i="5" s="1"/>
  <c r="O14" i="5"/>
  <c r="L14" i="5"/>
  <c r="I14" i="5"/>
  <c r="E14" i="5"/>
  <c r="Q13" i="5"/>
  <c r="N13" i="5"/>
  <c r="L13" i="5" s="1"/>
  <c r="R13" i="5" s="1"/>
  <c r="K13" i="5"/>
  <c r="I13" i="5" s="1"/>
  <c r="H13" i="5"/>
  <c r="E13" i="5" s="1"/>
  <c r="P12" i="5"/>
  <c r="M12" i="5"/>
  <c r="J12" i="5"/>
  <c r="G12" i="5"/>
  <c r="O11" i="5"/>
  <c r="S11" i="5" s="1"/>
  <c r="L11" i="5"/>
  <c r="R11" i="5" s="1"/>
  <c r="I11" i="5"/>
  <c r="E11" i="5"/>
  <c r="O10" i="5"/>
  <c r="L10" i="5"/>
  <c r="I10" i="5"/>
  <c r="E10" i="5"/>
  <c r="O9" i="5"/>
  <c r="S9" i="5" s="1"/>
  <c r="L9" i="5"/>
  <c r="R9" i="5" s="1"/>
  <c r="I9" i="5"/>
  <c r="O7" i="5"/>
  <c r="L7" i="5"/>
  <c r="I7" i="5"/>
  <c r="Q6" i="5"/>
  <c r="N6" i="5"/>
  <c r="K6" i="5"/>
  <c r="J6" i="5"/>
  <c r="J106" i="5" s="1"/>
  <c r="H6" i="5"/>
  <c r="F6" i="5"/>
  <c r="N31" i="9"/>
  <c r="K31" i="9"/>
  <c r="H31" i="9"/>
  <c r="E31" i="9"/>
  <c r="N30" i="9"/>
  <c r="K30" i="9"/>
  <c r="H30" i="9"/>
  <c r="E30" i="9"/>
  <c r="N29" i="9"/>
  <c r="K29" i="9"/>
  <c r="H29" i="9"/>
  <c r="E29" i="9"/>
  <c r="N28" i="9"/>
  <c r="K28" i="9"/>
  <c r="H28" i="9"/>
  <c r="E28" i="9"/>
  <c r="N27" i="9"/>
  <c r="K27" i="9"/>
  <c r="H27" i="9"/>
  <c r="E27" i="9"/>
  <c r="N26" i="9"/>
  <c r="K26" i="9"/>
  <c r="H26" i="9"/>
  <c r="E26" i="9"/>
  <c r="N25" i="9"/>
  <c r="K25" i="9"/>
  <c r="H25" i="9"/>
  <c r="E25" i="9"/>
  <c r="N24" i="9"/>
  <c r="K24" i="9"/>
  <c r="H24" i="9"/>
  <c r="E24" i="9"/>
  <c r="N23" i="9"/>
  <c r="K23" i="9"/>
  <c r="H23" i="9"/>
  <c r="E23" i="9"/>
  <c r="P22" i="9"/>
  <c r="P20" i="9" s="1"/>
  <c r="O22" i="9"/>
  <c r="O20" i="9" s="1"/>
  <c r="M22" i="9"/>
  <c r="M20" i="9" s="1"/>
  <c r="L22" i="9"/>
  <c r="L20" i="9" s="1"/>
  <c r="J22" i="9"/>
  <c r="J20" i="9" s="1"/>
  <c r="I22" i="9"/>
  <c r="I20" i="9" s="1"/>
  <c r="F22" i="9"/>
  <c r="F20" i="9" s="1"/>
  <c r="N21" i="9"/>
  <c r="K21" i="9"/>
  <c r="H21" i="9"/>
  <c r="N19" i="9"/>
  <c r="K19" i="9"/>
  <c r="H19" i="9"/>
  <c r="E19" i="9"/>
  <c r="N16" i="9"/>
  <c r="K16" i="9"/>
  <c r="H16" i="9"/>
  <c r="E16" i="9"/>
  <c r="N15" i="9"/>
  <c r="K15" i="9"/>
  <c r="H15" i="9"/>
  <c r="E15" i="9"/>
  <c r="N13" i="9"/>
  <c r="K13" i="9"/>
  <c r="H13" i="9"/>
  <c r="E13" i="9"/>
  <c r="N12" i="9"/>
  <c r="K12" i="9"/>
  <c r="H12" i="9"/>
  <c r="E12" i="9"/>
  <c r="N11" i="9"/>
  <c r="K11" i="9"/>
  <c r="H11" i="9"/>
  <c r="E11" i="9"/>
  <c r="N10" i="9"/>
  <c r="K10" i="9"/>
  <c r="H10" i="9"/>
  <c r="E10" i="9"/>
  <c r="N7" i="9"/>
  <c r="K7" i="9"/>
  <c r="H7" i="9"/>
  <c r="E7" i="9"/>
  <c r="P6" i="9"/>
  <c r="O6" i="9"/>
  <c r="M6" i="9"/>
  <c r="L6" i="9"/>
  <c r="I6" i="9"/>
  <c r="G6" i="9"/>
  <c r="F6" i="9"/>
  <c r="L92" i="5" l="1"/>
  <c r="R93" i="5"/>
  <c r="O92" i="5"/>
  <c r="S93" i="5"/>
  <c r="Q7" i="9"/>
  <c r="Q11" i="9"/>
  <c r="P34" i="11"/>
  <c r="R7" i="9"/>
  <c r="R11" i="9"/>
  <c r="Q106" i="5"/>
  <c r="G34" i="11"/>
  <c r="R34" i="11"/>
  <c r="R14" i="5"/>
  <c r="H34" i="11"/>
  <c r="S34" i="11"/>
  <c r="S14" i="5"/>
  <c r="T34" i="11"/>
  <c r="I63" i="4"/>
  <c r="E22" i="9"/>
  <c r="F106" i="5"/>
  <c r="P32" i="9"/>
  <c r="H106" i="5"/>
  <c r="R42" i="5"/>
  <c r="R44" i="5"/>
  <c r="R52" i="5"/>
  <c r="L34" i="11"/>
  <c r="R51" i="5"/>
  <c r="R22" i="5"/>
  <c r="S39" i="5"/>
  <c r="R39" i="5"/>
  <c r="R78" i="5"/>
  <c r="R16" i="5"/>
  <c r="S51" i="5"/>
  <c r="S16" i="5"/>
  <c r="S18" i="5"/>
  <c r="S20" i="5"/>
  <c r="S22" i="5"/>
  <c r="S24" i="5"/>
  <c r="S86" i="5"/>
  <c r="R18" i="5"/>
  <c r="R24" i="5"/>
  <c r="S78" i="5"/>
  <c r="R77" i="5"/>
  <c r="R20" i="5"/>
  <c r="R86" i="5"/>
  <c r="S77" i="5"/>
  <c r="Q29" i="5"/>
  <c r="Q12" i="5"/>
  <c r="O12" i="5" s="1"/>
  <c r="O80" i="5"/>
  <c r="O85" i="5"/>
  <c r="L85" i="5"/>
  <c r="I85" i="5"/>
  <c r="H29" i="5"/>
  <c r="L80" i="5"/>
  <c r="I80" i="5"/>
  <c r="E89" i="5"/>
  <c r="L30" i="5"/>
  <c r="N29" i="5"/>
  <c r="K29" i="5"/>
  <c r="E30" i="5"/>
  <c r="E29" i="5" s="1"/>
  <c r="E6" i="5"/>
  <c r="E106" i="5" s="1"/>
  <c r="N12" i="5"/>
  <c r="L12" i="5" s="1"/>
  <c r="R12" i="5" s="1"/>
  <c r="O13" i="5"/>
  <c r="S13" i="5" s="1"/>
  <c r="P6" i="5"/>
  <c r="P106" i="5" s="1"/>
  <c r="H12" i="5"/>
  <c r="E12" i="5" s="1"/>
  <c r="I6" i="5"/>
  <c r="E80" i="5"/>
  <c r="K12" i="5"/>
  <c r="I12" i="5" s="1"/>
  <c r="O30" i="5"/>
  <c r="Q6" i="11"/>
  <c r="Q34" i="11" s="1"/>
  <c r="V34" i="11" s="1"/>
  <c r="M6" i="11"/>
  <c r="I6" i="11"/>
  <c r="I34" i="11" s="1"/>
  <c r="K6" i="9"/>
  <c r="Q6" i="9" s="1"/>
  <c r="O32" i="9"/>
  <c r="E6" i="9"/>
  <c r="E20" i="9"/>
  <c r="N22" i="9"/>
  <c r="N6" i="9"/>
  <c r="R6" i="9" s="1"/>
  <c r="F32" i="9"/>
  <c r="H6" i="9"/>
  <c r="I32" i="9"/>
  <c r="H22" i="9"/>
  <c r="H20" i="9" s="1"/>
  <c r="H6" i="4"/>
  <c r="J41" i="4"/>
  <c r="H41" i="4"/>
  <c r="J63" i="4"/>
  <c r="O6" i="5"/>
  <c r="L6" i="5"/>
  <c r="I30" i="5"/>
  <c r="I29" i="5" s="1"/>
  <c r="G6" i="5"/>
  <c r="G106" i="5" s="1"/>
  <c r="I47" i="5"/>
  <c r="L50" i="5"/>
  <c r="R50" i="5" s="1"/>
  <c r="M6" i="5"/>
  <c r="M106" i="5" s="1"/>
  <c r="L32" i="9"/>
  <c r="M32" i="9"/>
  <c r="J6" i="9"/>
  <c r="J32" i="9" s="1"/>
  <c r="G20" i="9"/>
  <c r="G32" i="9" s="1"/>
  <c r="G34" i="9" s="1"/>
  <c r="K22" i="9"/>
  <c r="N106" i="5" l="1"/>
  <c r="O29" i="5"/>
  <c r="S30" i="5"/>
  <c r="R85" i="5"/>
  <c r="I106" i="5"/>
  <c r="S85" i="5"/>
  <c r="R30" i="5"/>
  <c r="K106" i="5"/>
  <c r="S12" i="5"/>
  <c r="O106" i="5"/>
  <c r="M34" i="11"/>
  <c r="U34" i="11" s="1"/>
  <c r="U6" i="11"/>
  <c r="S29" i="5"/>
  <c r="H63" i="4"/>
  <c r="L29" i="5"/>
  <c r="L106" i="5" s="1"/>
  <c r="R6" i="5"/>
  <c r="V6" i="11"/>
  <c r="H32" i="9"/>
  <c r="E32" i="9"/>
  <c r="N20" i="9"/>
  <c r="S6" i="5"/>
  <c r="K20" i="9"/>
  <c r="S106" i="5" l="1"/>
  <c r="R106" i="5"/>
  <c r="R29" i="5"/>
  <c r="N32" i="9"/>
  <c r="R32" i="9" s="1"/>
  <c r="K32" i="9"/>
  <c r="Q32" i="9" s="1"/>
  <c r="K21" i="4" l="1"/>
  <c r="K22" i="4"/>
  <c r="K23" i="4"/>
  <c r="H16" i="8"/>
  <c r="E16" i="8" s="1"/>
  <c r="H15" i="8"/>
  <c r="H13" i="8" s="1"/>
  <c r="E13" i="8" s="1"/>
  <c r="Q12" i="8"/>
  <c r="M12" i="8"/>
  <c r="I12" i="8"/>
  <c r="E12" i="8"/>
  <c r="Q11" i="8"/>
  <c r="M11" i="8"/>
  <c r="I11" i="8"/>
  <c r="E11" i="8"/>
  <c r="Q10" i="8"/>
  <c r="M10" i="8"/>
  <c r="I10" i="8"/>
  <c r="E10" i="8"/>
  <c r="S9" i="8"/>
  <c r="R9" i="8"/>
  <c r="O9" i="8"/>
  <c r="N9" i="8"/>
  <c r="H9" i="8"/>
  <c r="E9" i="8"/>
  <c r="F6" i="8"/>
  <c r="F17" i="8" s="1"/>
  <c r="G6" i="8"/>
  <c r="G17" i="8" s="1"/>
  <c r="H6" i="8"/>
  <c r="J6" i="8"/>
  <c r="J17" i="8" s="1"/>
  <c r="K6" i="8"/>
  <c r="K17" i="8" s="1"/>
  <c r="L6" i="8"/>
  <c r="L17" i="8" s="1"/>
  <c r="N6" i="8"/>
  <c r="O6" i="8"/>
  <c r="O17" i="8" s="1"/>
  <c r="P6" i="8"/>
  <c r="P17" i="8" s="1"/>
  <c r="R6" i="8"/>
  <c r="S6" i="8"/>
  <c r="T8" i="8"/>
  <c r="Q8" i="8" s="1"/>
  <c r="M8" i="8"/>
  <c r="I8" i="8"/>
  <c r="E8" i="8"/>
  <c r="Q16" i="8"/>
  <c r="M16" i="8"/>
  <c r="I16" i="8"/>
  <c r="Q15" i="8"/>
  <c r="M15" i="8"/>
  <c r="I15" i="8"/>
  <c r="E15" i="8"/>
  <c r="Q14" i="8"/>
  <c r="M14" i="8"/>
  <c r="I14" i="8"/>
  <c r="E14" i="8"/>
  <c r="S13" i="8"/>
  <c r="R13" i="8"/>
  <c r="O13" i="8"/>
  <c r="N13" i="8"/>
  <c r="T7" i="8"/>
  <c r="M7" i="8"/>
  <c r="I7" i="8"/>
  <c r="E7" i="8"/>
  <c r="E6" i="8" s="1"/>
  <c r="E17" i="8" s="1"/>
  <c r="E19" i="8" s="1"/>
  <c r="N17" i="8" l="1"/>
  <c r="S17" i="8"/>
  <c r="H17" i="8"/>
  <c r="U7" i="8"/>
  <c r="R17" i="8"/>
  <c r="T6" i="8"/>
  <c r="T17" i="8" s="1"/>
  <c r="I6" i="8"/>
  <c r="I17" i="8" s="1"/>
  <c r="M6" i="8"/>
  <c r="M17" i="8" s="1"/>
  <c r="Q7" i="8"/>
  <c r="Q6" i="8" l="1"/>
  <c r="Q17" i="8" s="1"/>
  <c r="V7" i="8"/>
  <c r="U6" i="8"/>
  <c r="U17" i="8"/>
  <c r="V6" i="8"/>
  <c r="V17" i="8"/>
  <c r="G54" i="4"/>
  <c r="G49" i="4"/>
  <c r="G45" i="4"/>
  <c r="G19" i="19" l="1"/>
  <c r="J19" i="19"/>
  <c r="M19" i="19"/>
  <c r="P19" i="19"/>
  <c r="E20" i="19"/>
  <c r="E19" i="19" s="1"/>
  <c r="H20" i="19"/>
  <c r="H19" i="19" s="1"/>
  <c r="K20" i="19"/>
  <c r="K19" i="19" s="1"/>
  <c r="N20" i="19"/>
  <c r="N19" i="19" s="1"/>
  <c r="E28" i="19" l="1"/>
  <c r="E26" i="19" s="1"/>
  <c r="E25" i="19"/>
  <c r="E24" i="19"/>
  <c r="E23" i="19"/>
  <c r="E22" i="19"/>
  <c r="G21" i="19"/>
  <c r="O17" i="19"/>
  <c r="N18" i="19"/>
  <c r="L18" i="19" s="1"/>
  <c r="K18" i="19"/>
  <c r="I18" i="19" s="1"/>
  <c r="H18" i="19"/>
  <c r="E18" i="19"/>
  <c r="P17" i="19"/>
  <c r="M17" i="19"/>
  <c r="J17" i="19"/>
  <c r="G17" i="19"/>
  <c r="F17" i="19"/>
  <c r="E16" i="19"/>
  <c r="N14" i="19"/>
  <c r="H14" i="19" s="1"/>
  <c r="K14" i="19"/>
  <c r="E14" i="19"/>
  <c r="F13" i="19"/>
  <c r="N11" i="19"/>
  <c r="K11" i="19"/>
  <c r="H11" i="19"/>
  <c r="E11" i="19"/>
  <c r="N10" i="19"/>
  <c r="K10" i="19"/>
  <c r="H10" i="19"/>
  <c r="E10" i="19"/>
  <c r="N9" i="19"/>
  <c r="K9" i="19"/>
  <c r="H9" i="19"/>
  <c r="E9" i="19"/>
  <c r="N8" i="19"/>
  <c r="E8" i="19"/>
  <c r="N7" i="19"/>
  <c r="K7" i="19"/>
  <c r="H7" i="19"/>
  <c r="E7" i="19"/>
  <c r="N6" i="19" l="1"/>
  <c r="E6" i="19"/>
  <c r="F29" i="19"/>
  <c r="F32" i="19" s="1"/>
  <c r="E17" i="19"/>
  <c r="K8" i="19"/>
  <c r="K6" i="19" s="1"/>
  <c r="I17" i="19"/>
  <c r="H8" i="19"/>
  <c r="H6" i="19" s="1"/>
  <c r="G13" i="19"/>
  <c r="E21" i="19"/>
  <c r="N17" i="19"/>
  <c r="H17" i="19"/>
  <c r="K17" i="19"/>
  <c r="L17" i="19"/>
  <c r="E13" i="19"/>
  <c r="P13" i="19"/>
  <c r="P29" i="19" s="1"/>
  <c r="I13" i="19"/>
  <c r="K13" i="19"/>
  <c r="O13" i="19"/>
  <c r="O29" i="19" s="1"/>
  <c r="M13" i="19"/>
  <c r="M29" i="19" s="1"/>
  <c r="I29" i="19" l="1"/>
  <c r="E29" i="19"/>
  <c r="G29" i="19"/>
  <c r="K29" i="19"/>
  <c r="N13" i="19"/>
  <c r="N29" i="19" s="1"/>
  <c r="J13" i="19"/>
  <c r="J29" i="19" s="1"/>
  <c r="L13" i="19"/>
  <c r="L29" i="19" s="1"/>
  <c r="H13" i="19"/>
  <c r="H29" i="19" s="1"/>
  <c r="H32" i="19" s="1"/>
  <c r="J32" i="19" s="1"/>
  <c r="R29" i="19" l="1"/>
  <c r="Q29" i="19"/>
  <c r="Q6" i="19"/>
  <c r="R6" i="19"/>
  <c r="K10" i="16" l="1"/>
  <c r="F61" i="4" l="1"/>
  <c r="G61" i="4"/>
  <c r="L61" i="4"/>
  <c r="M61" i="4"/>
  <c r="O61" i="4"/>
  <c r="P61" i="4"/>
  <c r="F59" i="4"/>
  <c r="G59" i="4"/>
  <c r="L59" i="4"/>
  <c r="M59" i="4"/>
  <c r="O59" i="4"/>
  <c r="P59" i="4"/>
  <c r="F57" i="4"/>
  <c r="G57" i="4"/>
  <c r="L57" i="4"/>
  <c r="M57" i="4"/>
  <c r="O57" i="4"/>
  <c r="P57" i="4"/>
  <c r="F42" i="4"/>
  <c r="F41" i="4" s="1"/>
  <c r="G42" i="4"/>
  <c r="L42" i="4"/>
  <c r="L41" i="4" s="1"/>
  <c r="M42" i="4"/>
  <c r="O42" i="4"/>
  <c r="O41" i="4" s="1"/>
  <c r="P42" i="4"/>
  <c r="N62" i="4"/>
  <c r="K62" i="4"/>
  <c r="P24" i="4"/>
  <c r="N35" i="4"/>
  <c r="K35" i="4"/>
  <c r="E35" i="4"/>
  <c r="N61" i="4" l="1"/>
  <c r="R62" i="4"/>
  <c r="K61" i="4"/>
  <c r="Q62" i="4"/>
  <c r="L8" i="17" l="1"/>
  <c r="J8" i="17"/>
  <c r="B7" i="17" l="1"/>
  <c r="N56" i="4" l="1"/>
  <c r="R56" i="4" s="1"/>
  <c r="N58" i="4" l="1"/>
  <c r="R58" i="4" s="1"/>
  <c r="K58" i="4"/>
  <c r="Q58" i="4" s="1"/>
  <c r="N57" i="4" l="1"/>
  <c r="K57" i="4"/>
  <c r="N24" i="4" l="1"/>
  <c r="R24" i="4" s="1"/>
  <c r="O20" i="4"/>
  <c r="O63" i="4" s="1"/>
  <c r="P20" i="4"/>
  <c r="L20" i="4"/>
  <c r="M20" i="4"/>
  <c r="G20" i="4"/>
  <c r="N8" i="4"/>
  <c r="N9" i="4"/>
  <c r="R9" i="4" s="1"/>
  <c r="N10" i="4"/>
  <c r="R10" i="4" s="1"/>
  <c r="N11" i="4"/>
  <c r="N12" i="4"/>
  <c r="R12" i="4" s="1"/>
  <c r="N13" i="4"/>
  <c r="R13" i="4" s="1"/>
  <c r="N14" i="4"/>
  <c r="N15" i="4"/>
  <c r="R15" i="4" s="1"/>
  <c r="N16" i="4"/>
  <c r="N17" i="4"/>
  <c r="R17" i="4" s="1"/>
  <c r="N18" i="4"/>
  <c r="N19" i="4"/>
  <c r="R19" i="4" s="1"/>
  <c r="N7" i="4"/>
  <c r="K8" i="4"/>
  <c r="K9" i="4"/>
  <c r="Q9" i="4" s="1"/>
  <c r="K10" i="4"/>
  <c r="Q10" i="4" s="1"/>
  <c r="K11" i="4"/>
  <c r="K12" i="4"/>
  <c r="Q12" i="4" s="1"/>
  <c r="K13" i="4"/>
  <c r="Q13" i="4" s="1"/>
  <c r="K14" i="4"/>
  <c r="K15" i="4"/>
  <c r="Q15" i="4" s="1"/>
  <c r="K16" i="4"/>
  <c r="K17" i="4"/>
  <c r="Q17" i="4" s="1"/>
  <c r="K18" i="4"/>
  <c r="K19" i="4"/>
  <c r="Q19" i="4" s="1"/>
  <c r="K7" i="4"/>
  <c r="N6" i="4" l="1"/>
  <c r="R6" i="4" s="1"/>
  <c r="N54" i="4" l="1"/>
  <c r="R54" i="4" s="1"/>
  <c r="K54" i="4"/>
  <c r="Q54" i="4" s="1"/>
  <c r="N45" i="4"/>
  <c r="F63" i="4" l="1"/>
  <c r="E62" i="4"/>
  <c r="E61" i="4" l="1"/>
  <c r="A1" i="16" l="1"/>
  <c r="A1" i="17"/>
  <c r="J11" i="16" l="1"/>
  <c r="L11" i="16"/>
  <c r="C6" i="17" l="1"/>
  <c r="D6" i="17" s="1"/>
  <c r="F6" i="17" s="1"/>
  <c r="G6" i="17" s="1"/>
  <c r="H6" i="17" s="1"/>
  <c r="I6" i="17" s="1"/>
  <c r="J6" i="17" s="1"/>
  <c r="K6" i="17" s="1"/>
  <c r="C6" i="16"/>
  <c r="D6" i="16" s="1"/>
  <c r="F6" i="16" s="1"/>
  <c r="G6" i="16" s="1"/>
  <c r="H6" i="16" s="1"/>
  <c r="I6" i="16" s="1"/>
  <c r="J6" i="16" s="1"/>
  <c r="K6" i="16" s="1"/>
  <c r="N49" i="4" l="1"/>
  <c r="K9" i="16" l="1"/>
  <c r="K8" i="16"/>
  <c r="K7" i="16"/>
  <c r="M11" i="16" l="1"/>
  <c r="K11" i="16"/>
  <c r="N40" i="4" l="1"/>
  <c r="N39" i="4"/>
  <c r="N38" i="4"/>
  <c r="N37" i="4"/>
  <c r="N34" i="4"/>
  <c r="N33" i="4"/>
  <c r="R33" i="4" s="1"/>
  <c r="N32" i="4"/>
  <c r="R32" i="4" s="1"/>
  <c r="N31" i="4"/>
  <c r="N30" i="4"/>
  <c r="N29" i="4"/>
  <c r="N28" i="4"/>
  <c r="N26" i="4"/>
  <c r="N25" i="4"/>
  <c r="L6" i="4"/>
  <c r="M6" i="4"/>
  <c r="P6" i="4"/>
  <c r="E58" i="4"/>
  <c r="E43" i="4"/>
  <c r="N43" i="4"/>
  <c r="K43" i="4"/>
  <c r="N60" i="4"/>
  <c r="R60" i="4" s="1"/>
  <c r="K60" i="4"/>
  <c r="Q60" i="4" s="1"/>
  <c r="E60" i="4"/>
  <c r="P44" i="4"/>
  <c r="N46" i="4"/>
  <c r="R46" i="4" s="1"/>
  <c r="N47" i="4"/>
  <c r="N48" i="4"/>
  <c r="R48" i="4" s="1"/>
  <c r="N50" i="4"/>
  <c r="R50" i="4" s="1"/>
  <c r="N51" i="4"/>
  <c r="R51" i="4" s="1"/>
  <c r="N52" i="4"/>
  <c r="R52" i="4" s="1"/>
  <c r="N53" i="4"/>
  <c r="N55" i="4"/>
  <c r="Q43" i="4" l="1"/>
  <c r="N42" i="4"/>
  <c r="R43" i="4"/>
  <c r="K42" i="4"/>
  <c r="N44" i="4"/>
  <c r="P41" i="4"/>
  <c r="P63" i="4" s="1"/>
  <c r="E59" i="4"/>
  <c r="E42" i="4"/>
  <c r="N59" i="4"/>
  <c r="E57" i="4"/>
  <c r="K59" i="4"/>
  <c r="N41" i="4" l="1"/>
  <c r="R41" i="4" s="1"/>
  <c r="R44" i="4"/>
  <c r="M44" i="4"/>
  <c r="M41" i="4" s="1"/>
  <c r="K46" i="4"/>
  <c r="Q46" i="4" s="1"/>
  <c r="K48" i="4"/>
  <c r="Q48" i="4" s="1"/>
  <c r="K50" i="4"/>
  <c r="Q50" i="4" s="1"/>
  <c r="K51" i="4"/>
  <c r="Q51" i="4" s="1"/>
  <c r="K52" i="4"/>
  <c r="Q52" i="4" s="1"/>
  <c r="K53" i="4"/>
  <c r="K55" i="4"/>
  <c r="K56" i="4"/>
  <c r="Q56" i="4" s="1"/>
  <c r="E46" i="4"/>
  <c r="E47" i="4"/>
  <c r="E48" i="4"/>
  <c r="E49" i="4"/>
  <c r="E50" i="4"/>
  <c r="E51" i="4"/>
  <c r="E52" i="4"/>
  <c r="E53" i="4"/>
  <c r="E54" i="4"/>
  <c r="E55" i="4"/>
  <c r="E56" i="4"/>
  <c r="E45" i="4"/>
  <c r="G44" i="4"/>
  <c r="G41" i="4" s="1"/>
  <c r="L24" i="4"/>
  <c r="L63" i="4" s="1"/>
  <c r="M24" i="4"/>
  <c r="N23" i="4"/>
  <c r="E44" i="4" l="1"/>
  <c r="K44" i="4"/>
  <c r="Q44" i="4" s="1"/>
  <c r="M63" i="4"/>
  <c r="K26" i="4"/>
  <c r="K41" i="4" l="1"/>
  <c r="Q41" i="4" s="1"/>
  <c r="E41" i="4"/>
  <c r="K28" i="4"/>
  <c r="K29" i="4"/>
  <c r="K30" i="4"/>
  <c r="K31" i="4"/>
  <c r="K32" i="4"/>
  <c r="Q32" i="4" s="1"/>
  <c r="K33" i="4"/>
  <c r="Q33" i="4" s="1"/>
  <c r="K34" i="4"/>
  <c r="K37" i="4"/>
  <c r="K38" i="4"/>
  <c r="K39" i="4"/>
  <c r="K40" i="4"/>
  <c r="K25" i="4"/>
  <c r="E26" i="4"/>
  <c r="E28" i="4"/>
  <c r="E29" i="4"/>
  <c r="E30" i="4"/>
  <c r="E31" i="4"/>
  <c r="E33" i="4"/>
  <c r="E34" i="4"/>
  <c r="E37" i="4"/>
  <c r="E38" i="4"/>
  <c r="E39" i="4"/>
  <c r="E40" i="4"/>
  <c r="E25" i="4"/>
  <c r="G24" i="4"/>
  <c r="E24" i="4" s="1"/>
  <c r="E32" i="4" l="1"/>
  <c r="K24" i="4"/>
  <c r="Q24" i="4" s="1"/>
  <c r="G6" i="4"/>
  <c r="G63" i="4" s="1"/>
  <c r="G32" i="19" s="1"/>
  <c r="E19" i="4"/>
  <c r="E8" i="4"/>
  <c r="E9" i="4"/>
  <c r="E10" i="4"/>
  <c r="E11" i="4"/>
  <c r="E12" i="4"/>
  <c r="E13" i="4"/>
  <c r="E14" i="4"/>
  <c r="E15" i="4"/>
  <c r="E16" i="4"/>
  <c r="E17" i="4"/>
  <c r="E18" i="4"/>
  <c r="E23" i="4"/>
  <c r="N22" i="4"/>
  <c r="E22" i="4"/>
  <c r="N21" i="4"/>
  <c r="E21" i="4"/>
  <c r="E7" i="4"/>
  <c r="N20" i="4" l="1"/>
  <c r="N63" i="4" s="1"/>
  <c r="K20" i="4"/>
  <c r="K6" i="4"/>
  <c r="Q6" i="4" s="1"/>
  <c r="E6" i="4"/>
  <c r="E20" i="4"/>
  <c r="R63" i="4" l="1"/>
  <c r="N32" i="19"/>
  <c r="K63" i="4"/>
  <c r="E63" i="4"/>
  <c r="E32" i="19" s="1"/>
  <c r="K7" i="17"/>
  <c r="Q63" i="4" l="1"/>
  <c r="K32" i="19"/>
  <c r="Q32" i="19" s="1"/>
  <c r="M8" i="17"/>
  <c r="K8" i="17"/>
</calcChain>
</file>

<file path=xl/sharedStrings.xml><?xml version="1.0" encoding="utf-8"?>
<sst xmlns="http://schemas.openxmlformats.org/spreadsheetml/2006/main" count="2441" uniqueCount="352">
  <si>
    <t>МО "Тельвисочный сельсовет"</t>
  </si>
  <si>
    <t>Всего</t>
  </si>
  <si>
    <t>ИТОГО по МП</t>
  </si>
  <si>
    <t>МКУ ЗР "Северное"</t>
  </si>
  <si>
    <t>МО "Пустозерский сельсовет"</t>
  </si>
  <si>
    <t>МО "Великовисочный сельсовет"</t>
  </si>
  <si>
    <t>Нераспределенный резерв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</si>
  <si>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</si>
  <si>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</si>
  <si>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</si>
  <si>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</si>
  <si>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</si>
  <si>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>1.1</t>
  </si>
  <si>
    <t>1.2</t>
  </si>
  <si>
    <t>1.3</t>
  </si>
  <si>
    <t>1.4</t>
  </si>
  <si>
    <t>1.5</t>
  </si>
  <si>
    <t>1.7</t>
  </si>
  <si>
    <t>федеральный бюджет</t>
  </si>
  <si>
    <t>-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</si>
  <si>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</si>
  <si>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</si>
  <si>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</si>
  <si>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</si>
  <si>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Завершение строительства объекта «12-квартирный жилой дом в п. Харута НАО»</t>
  </si>
  <si>
    <t>Раздел 2. Капитальный и текущий ремонт жилых домов</t>
  </si>
  <si>
    <t>Раздел 3. Снос ветхих и аварийных домов, признанных непригодными для проживания</t>
  </si>
  <si>
    <t>УЖКХиС Администрации Заполярного района</t>
  </si>
  <si>
    <t>Администрация поселения НАО</t>
  </si>
  <si>
    <t>1.6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</si>
  <si>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</si>
  <si>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</si>
  <si>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</si>
  <si>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</si>
  <si>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</si>
  <si>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</si>
  <si>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</si>
  <si>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</si>
  <si>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</si>
  <si>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 xml:space="preserve">Раздел 1. Проведение исследований качества воды </t>
  </si>
  <si>
    <t>Раздел 2. Создание условий для обеспечения населения чистой водой</t>
  </si>
  <si>
    <t>Строительство очистных сооружений производительностью 2500 куб. м в сутки в п. Искателей</t>
  </si>
  <si>
    <t>2.1</t>
  </si>
  <si>
    <t>2.2</t>
  </si>
  <si>
    <t>2.3</t>
  </si>
  <si>
    <t>МП ЗР "Севержилкомсервис"</t>
  </si>
  <si>
    <t>Раздел 1. Содержание авиаплощадок в поселениях</t>
  </si>
  <si>
    <t>МО "Великовисочный сельсовет" НАО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</si>
  <si>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</si>
  <si>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</si>
  <si>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</si>
  <si>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</si>
  <si>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</si>
  <si>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</si>
  <si>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"Пустозерский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</si>
  <si>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</si>
  <si>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</si>
  <si>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</si>
  <si>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</si>
  <si>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</si>
  <si>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Администрация Заполярного района</t>
  </si>
  <si>
    <t>Раздел 2. Содержание мест причаливания речного транспорта в поселениях</t>
  </si>
  <si>
    <t>МО "Колгуевский сельсовет" НАО</t>
  </si>
  <si>
    <t>МО "Поселок Амдерма" НАО</t>
  </si>
  <si>
    <t>МО "Приморско-Куйский сельсовет" НАО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</si>
  <si>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</si>
  <si>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</si>
  <si>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</si>
  <si>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</si>
  <si>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</si>
  <si>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</si>
  <si>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</si>
  <si>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</si>
  <si>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</si>
  <si>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</si>
  <si>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</si>
  <si>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</si>
  <si>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</si>
  <si>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</si>
  <si>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</si>
  <si>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Раздел 4.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</si>
  <si>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Подраздел 1. Приобретение и доставка транспортных средств и объектов транспортной инфраструктуры</t>
  </si>
  <si>
    <t>Приобретение и доставка судна на воздушной подушке "Нептун 23"</t>
  </si>
  <si>
    <t>Подраздел 2. Предоставление иных межбюджетных трансфертов муниципальным образованиям на обозначение и содержание снегоходных маршрутов</t>
  </si>
  <si>
    <t>МО "Андегский сельсовет" НАО</t>
  </si>
  <si>
    <t>МО "Тельвисочный сельсовет" НАО</t>
  </si>
  <si>
    <t>Раздел 5. Капитальный и (или) текущий ремонт зданий, сооружений, вертолетных площадок, взлетно-посадочных полос</t>
  </si>
  <si>
    <t>Капитальный ремонт здания аэропорта в п. Харута</t>
  </si>
  <si>
    <t>Раздел 6. Разработка проектов организации дорожного движения на автомобильных дорогах общего пользования местного значения</t>
  </si>
  <si>
    <t>Раздел 1. Энергоснабжение и повышение энергетической эффективности</t>
  </si>
  <si>
    <t>Реконструкция объекта "Межпоселковая ЛЭП 10 кВ: с. Нижняя Пеша - д. Волоковая, Ненецкий автономный округ"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</si>
  <si>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</si>
  <si>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Строительство объекта "Тепловые сети в с. Нижняя Пеша Ненецкого автономного округа"</t>
  </si>
  <si>
    <t>1.17</t>
  </si>
  <si>
    <t>Раздел 2. Подготовка объектов коммунальной инфраструктуры к осенне-зимнему периоду</t>
  </si>
  <si>
    <t>Раздел 1. Строительство объектов образования</t>
  </si>
  <si>
    <t>Строительство объекта "Школа на 300 мест в п. Красное"</t>
  </si>
  <si>
    <t xml:space="preserve">Раздел 2.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</si>
  <si>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</si>
  <si>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</si>
  <si>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</si>
  <si>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</si>
  <si>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Подраздел 3. Строительство (приобретение) и капитальный ремонт общественных бань</t>
  </si>
  <si>
    <t>Приобретение бани в д. Белушье</t>
  </si>
  <si>
    <t>Раздел 3. Благоустройство и уличное освещение территорий поселений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</si>
  <si>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</si>
  <si>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</si>
  <si>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</si>
  <si>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Подраздел 3. Ремонт пешеходных переходов и путепроводов</t>
  </si>
  <si>
    <t>Ремонт пешеходного перехода через протоку в д. Андег</t>
  </si>
  <si>
    <t xml:space="preserve">Раздел 5. Строительство спортивных объектов </t>
  </si>
  <si>
    <t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t>
  </si>
  <si>
    <t>Раздел 6. Осуществление работ по гарантийным обязательствам на объектах культуры поселений</t>
  </si>
  <si>
    <t>Раздел 7. Приобретение, установка, содержание и благоустройство мемориальных сооружений и объектов, увековечивающих память погибших при защите Отечества</t>
  </si>
  <si>
    <t>Приобретение и установка 2-х стел участникам ВОВ в д. Белушье и д. Волонга</t>
  </si>
  <si>
    <t>2.1.1</t>
  </si>
  <si>
    <t>2.2.1</t>
  </si>
  <si>
    <t>2.2.2</t>
  </si>
  <si>
    <t>2.2.3</t>
  </si>
  <si>
    <t>2.2.5</t>
  </si>
  <si>
    <t>2.2.7</t>
  </si>
  <si>
    <t>2.2.8</t>
  </si>
  <si>
    <t>2.2.9</t>
  </si>
  <si>
    <t>2.3.1</t>
  </si>
  <si>
    <t>2.3.2</t>
  </si>
  <si>
    <t>2.3.3</t>
  </si>
  <si>
    <t>4.1</t>
  </si>
  <si>
    <t>5.1</t>
  </si>
  <si>
    <t>6.1</t>
  </si>
  <si>
    <t>6.2</t>
  </si>
  <si>
    <t>7.1</t>
  </si>
  <si>
    <t>8.1</t>
  </si>
  <si>
    <t>8.2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</si>
  <si>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</si>
  <si>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</si>
  <si>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</si>
  <si>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</si>
  <si>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</si>
  <si>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</si>
  <si>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</si>
  <si>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</si>
  <si>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</si>
  <si>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</si>
  <si>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</si>
  <si>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</si>
  <si>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</si>
  <si>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</si>
  <si>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</si>
  <si>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</si>
  <si>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</si>
  <si>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</si>
  <si>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</si>
  <si>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</si>
  <si>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</si>
  <si>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</si>
  <si>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</si>
  <si>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</si>
  <si>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</si>
  <si>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</si>
  <si>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</si>
  <si>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</si>
  <si>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</si>
  <si>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</si>
  <si>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</si>
  <si>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</si>
  <si>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</si>
  <si>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</si>
  <si>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</si>
  <si>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</si>
  <si>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3.3.1</t>
  </si>
  <si>
    <t xml:space="preserve">
Раздел 1.  Предоставление муниципальным образованиям иных межбюджетных трансфертов на содержание земельных участков, находящихся в собственности муниципальных образований, предназначенных под складирование отходов
</t>
  </si>
  <si>
    <t>Раздел 2. Участие в организации деятельности по сбору и транспортированию твердых коммунальных отходов:</t>
  </si>
  <si>
    <t>4.2</t>
  </si>
  <si>
    <t>4.1.1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</si>
  <si>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</si>
  <si>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</si>
  <si>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</si>
  <si>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</si>
  <si>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</si>
  <si>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</si>
  <si>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</si>
  <si>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</si>
  <si>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</si>
  <si>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</si>
  <si>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</si>
  <si>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</si>
  <si>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</si>
  <si>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</si>
  <si>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</si>
  <si>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</si>
  <si>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</si>
  <si>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</si>
  <si>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Цена по контракту, тыс.руб.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</si>
  <si>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</si>
  <si>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</si>
  <si>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</si>
  <si>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</si>
  <si>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</si>
  <si>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</si>
  <si>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</si>
  <si>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</si>
  <si>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ООО "Оренбург инвест проект"</t>
  </si>
  <si>
    <t>УЖКХиС Адм. ЗР</t>
  </si>
  <si>
    <t>№ 0184300000416000071-0071785-01 от 01.08.2016</t>
  </si>
  <si>
    <t>Раздел 4. Обследование жилых домов с целью признания их аварийными и подлежащими сносу или реконструкции</t>
  </si>
  <si>
    <t>Обследование жилых домов в п. Амдерма, расположенных по адресам: ул. Дубровина, д. 11; ул. Ленина, д. 3; ул. Центральная, д. 2; ул. Центральная, д. 3, с целью признания их аварийными и подлежащими сносу или реконструкции</t>
  </si>
  <si>
    <t>Раздел 7. Строительство улично-дорожной сети</t>
  </si>
  <si>
    <t>Строительство улично-дорожной сети микрорайона Факел поселка Искателей</t>
  </si>
  <si>
    <t>7.1.</t>
  </si>
  <si>
    <t>Ремонтные работы на объекте "Культурно-досуговое учреждение в д. Вижас"</t>
  </si>
  <si>
    <t>8.3</t>
  </si>
  <si>
    <t>8.4</t>
  </si>
  <si>
    <t>9.1</t>
  </si>
  <si>
    <t>10.1</t>
  </si>
  <si>
    <t>Раздел 3. Приобретение коммунальной (специализированной) техники</t>
  </si>
  <si>
    <t>ООО "Инженерная компания "Теплогазстрой"</t>
  </si>
  <si>
    <t>№ 0184300000416000105-0291177-01 от 10.10.2016</t>
  </si>
  <si>
    <t>№ 0184300000417000040-0291177-03 от 13.06.2017</t>
  </si>
  <si>
    <t>ООО "КТА.ЛЕС"</t>
  </si>
  <si>
    <t>28.06.2016</t>
  </si>
  <si>
    <t>18.07.2016</t>
  </si>
  <si>
    <t>1.32</t>
  </si>
  <si>
    <t>УЖКХиС Адм. ЗР; Адм.ЗР</t>
  </si>
  <si>
    <t>УЖКХиС Администрации Заполярного района, Администрация Заполярного района</t>
  </si>
  <si>
    <t>5.2</t>
  </si>
  <si>
    <t>Раздел 9. Разработка программ комплексного развития поселений</t>
  </si>
  <si>
    <t>8.5</t>
  </si>
  <si>
    <t>Раздел 10. Иные мероприятия</t>
  </si>
  <si>
    <t>Благоустройство дворовой территории по ул. Монтажников, дома 4; 2; 2А; 2Б; 4А; 4Б; 4В; 6В; 6Б; 6А; 6</t>
  </si>
  <si>
    <t>10.2</t>
  </si>
  <si>
    <t>Строительный контроль на строящемся объекте «Спортивное сооружение с универсальным игровым залом в п. Амдерма НАО»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</si>
  <si>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</si>
  <si>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Адм. ЗР</t>
  </si>
  <si>
    <t>Раздел 6. Содержание имущества, находящегося в муниципальной собственности поселения</t>
  </si>
  <si>
    <t>ВИ</t>
  </si>
  <si>
    <t>3.16</t>
  </si>
  <si>
    <t>Цена по контракту, тыс. руб.</t>
  </si>
  <si>
    <t>по состоянию на 01 апреля 2018  года (с начала года нарастающим итогом)</t>
  </si>
  <si>
    <t>Работы по восстановлению системы отопления в 12-квартирном жилом доме в п. Харута НАО</t>
  </si>
  <si>
    <t>Раздел 5. Разработка проектной документации,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</si>
  <si>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Замена индивидуальных приборов учёта энергоресурсов в многоквартирных домах п. Амдерма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</si>
  <si>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</si>
  <si>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</si>
  <si>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План на 2018 год</t>
  </si>
  <si>
    <t>Приобретение жилого помещения (квартира) № 1 в многоквартирном доме в п. Индига МО «Тиманский сельсовет» НАО</t>
  </si>
  <si>
    <t>Приобретение жилого помещения (квартира) № 2 в многоквартирном доме в п. Индига МО «Тиманский сельсовет» НАО</t>
  </si>
  <si>
    <t>Приобретение жилого помещения (квартира) № 1 в многоквартирном доме в с. Коткино МО «Коткинский сельсовет» НАО</t>
  </si>
  <si>
    <t>Приобретение жилого помещения (квартира) № 2 многоквартирном доме в с. Коткино МО «Коткинский сельсовет» НАО</t>
  </si>
  <si>
    <t>Снос ветхих жилых домов в п. Красное: № 20 по ул. Тундровая, № 7 по ул. Новая, № 12 по ул. Пионерская (софинансирование в размере 50% стоимости мероприятия)</t>
  </si>
  <si>
    <t>Раздел 3.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</si>
  <si>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</si>
  <si>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Поставка и монтаж станции очистки сточных вод в п. Амдерма</t>
  </si>
  <si>
    <t>План на 01.04.2018</t>
  </si>
  <si>
    <t>Отчет об использовании денежных средств в рамках исполнения мероприятий подпрограммы 3 "Обеспечение населения муниципального района "Заполярный район" чистой водой"
муниципальной программы "Комплексное развитие муниципального района "Заполярный район" на 2017-2022 годы"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</si>
  <si>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                   п. Каратайка, с. Несь, п. Бугрино, с. Коткино, д. Пылемец, д. Снопа, п. Индига, с. Нижняя Пеша, д. Верхняя Пеша, п. Усть-Кара, с. Ома, д. Щелино, д. Волонга, п. Выучейский,                   д. Волоковая, с. Шойна, д. Кия, д. Макарово, д. Вижас, д. Белушье, д. Мгла, с. Коткино</t>
  </si>
  <si>
    <t>Отбор проб и исследование воды водных объектов на соли тяжёлых металлов, радиологию и пестициды в населённых пунктах: п. Каратайка, с. Несь,                    п. Бугрино, с. Коткино, д. Пылемец, д. Снопа, п. Индига, с. Нижняя Пеша, д. Верхняя Пеша, п. Усть-Кара, с. Ома, п. Выучейский, д. Щелино, д. Волонга, д. Волоковая,                     с. Шойна, д. Кия, д. Макарово, д. Вижас, д. Белушье, д. Мгла, с. Коткино</t>
  </si>
  <si>
    <t>Разработка проектно-сметной и рабочей документации по строительству объекта "Водозабор из поверхностного источника в п. Бугрино"</t>
  </si>
  <si>
    <t>Раздел 3. Подготовка объектов коммунальной инфраструктуры к осенне-зимнему периоду</t>
  </si>
  <si>
    <t>Поставка и монтаж водоподготовительной установки в п. Каратайка МО "Юшарский сельсовет" НАО</t>
  </si>
  <si>
    <t>Монтаж и обвязка станции очистки воды в п. Усть-Кара МО "Карский сельсовет" НАО.</t>
  </si>
  <si>
    <t>Проведение ремонтно-восстановительных работ на станции очистки воды в с. Коткино МО "Коткинский сельсовет" НАО</t>
  </si>
  <si>
    <t>Разработка проектной документации на строительство автоматизированной водогрейной котельной № 1 в п. Хорей-Вер</t>
  </si>
  <si>
    <t>Разработка проектной документации на строительство автоматизированной водогрейной котельной № 2 в п. Хорей-Вер</t>
  </si>
  <si>
    <t>Разработка проектной документации на реконструкцию наружных сетей тепло- и водоснабжения п. Амдерма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</si>
  <si>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</si>
  <si>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реконструкцию тепловых сетей в п. Харута</t>
  </si>
  <si>
    <t>Установка ГРПБ (газорегуляторный пункт блочный) в п. Красное</t>
  </si>
  <si>
    <t>Отчет об использовании денежных средств в рамках исполнения мероприятий подпрограммы 4 "Энергоэффективность и развитие энергетики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</si>
  <si>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Обследование и корректировка проектной документации для строительства объекта «Школа-сад на 50 мест в п. Харута»</t>
  </si>
  <si>
    <t>Обследование и корректировка проектной документации для строительства объекта «Школа-сад в п. Индига»</t>
  </si>
  <si>
    <t>Обследование незавершенного строительством объекта «Школа-сад на 80 мест в п. Бугрино МО «Колгуевский сельсовет» НАО</t>
  </si>
  <si>
    <t>Раздел 4. Проведение работ по сохранению объектов культурного наследия</t>
  </si>
  <si>
    <t>Покраска фасада объекта культурного наследия регионального значения «Благовещенская церковь» в с. Несь</t>
  </si>
  <si>
    <t>Раздел 11. Обследование объектов незавершенного строительства</t>
  </si>
  <si>
    <t>11.1</t>
  </si>
  <si>
    <t>Обследование объекта "Ферма на 50 голов в с. Ома"</t>
  </si>
  <si>
    <t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на территории муниципального района "Заполярный район" 
муниципальной программы "Комплексное развитие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</si>
  <si>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6 "Развитие коммунальной инфраструктуры муниципального района "Заполярный район" 
муниципальной программы "Комплексное развитие муниципального района "Заполярный район" на 2017-2022 годы"</t>
  </si>
  <si>
    <t>по состоянию на 01 апреля 2018 года (с начала года нарастающим итогом)</t>
  </si>
  <si>
    <t>Установка ГРПБ (газорегуляторный пункт блочный) в с. Тельвиска</t>
  </si>
  <si>
    <t>Техническое перевооружение газовой котельной объекта «Строительство очистных сооружений производительностью 2500 м3 в сутки в п. Искателей» с разработкой проектной документации</t>
  </si>
  <si>
    <t>Подготовка объектов к осенне-зимнему периоду</t>
  </si>
  <si>
    <t>Модернизация центральной котельной в п. Харута</t>
  </si>
  <si>
    <t>Реконструкция тепловых сетей в п. Харута</t>
  </si>
  <si>
    <t>Приобретение и поставка специализированной техники до г. Архангельск</t>
  </si>
  <si>
    <t>Раздел 4. Приобретение объектов недвижимости</t>
  </si>
  <si>
    <t>Приобретение гаража для хранения коммунальной техники в с. Великовисочное</t>
  </si>
  <si>
    <t>Раздел 5. Организация вывоза стоков из септиков и выгребных ям</t>
  </si>
  <si>
    <t>МО «Городское поселение «Рабочий поселок Искателей»</t>
  </si>
  <si>
    <t>МО «Тельвисочный сельсовет» НАО</t>
  </si>
  <si>
    <t>Выполнение дополнительных работ на объекте «Школа на 100 мест в с. Тельвиска Ненецкого автономного округа» с целью передачи в государственную собственность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</si>
  <si>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сельскому населению услуг общественных бань</t>
  </si>
  <si>
    <t>Строительство общественной бани в с. Оксино МО "Пустозерский сельсовет" НАО</t>
  </si>
  <si>
    <t>Ремонт помещний бани и наружных инженерных сетей к бане в п. Амдерма</t>
  </si>
  <si>
    <t>Подраздел 4. Замена и установка светильников уличного освещения в поселениях</t>
  </si>
  <si>
    <t>МО «Шоинский сельсовет» НАО</t>
  </si>
  <si>
    <t>МО «Малоземельский сельсовет» НАО</t>
  </si>
  <si>
    <t>МО «Пустозерский сельсовет» НАО</t>
  </si>
  <si>
    <t>Раздел 8. Проведение кадастровых работ, оформление правоустанавливающих документов на земельные участки под объектами инфраструктуры</t>
  </si>
  <si>
    <t>Изготовление межевого плана на земельный участок под размещение кладбища в п. Бугрино МО «Колгуевский сельсовет» НАО</t>
  </si>
  <si>
    <t>Изготовление технических планов на 12 колодцев, находящихся на территории МО «Пешский сельсовет» НАО</t>
  </si>
  <si>
    <t>Изготовление межевых планов на земельные участки и технических планов на колодцы, находящихся на территории МО «Канинский сельсовет» НАО</t>
  </si>
  <si>
    <t>Изготовление технических планов на 4 колодца, находящихся на территории МО «Шоинский сельсовет» НАО</t>
  </si>
  <si>
    <t xml:space="preserve">Проведение кадастровых работ по формированию земельных участков </t>
  </si>
  <si>
    <t>Изготовление межевого плана на земельный участок под складирование металлолома в п. Амдерма МО "Поселок Амдерма" НАО</t>
  </si>
  <si>
    <t xml:space="preserve">Снос здания по ул. Центральная д. 10 Б в п. Красное (школьные мастерские)  </t>
  </si>
  <si>
    <t>Установка универсальной спортивной площадки вблизи школы на 100 мест в с. Тельвиска</t>
  </si>
  <si>
    <t>Раздел 12. Выполнение работ по подготовке документов (описание местоположения границ территориальных зон поселений) для внесения сведений в ЕГРН</t>
  </si>
  <si>
    <t>МО «Приморско-Куйский сельсовет» НАО</t>
  </si>
  <si>
    <t>Раздел 13. Приобретение и доставка транспортных средств для нужд муниципальных образований</t>
  </si>
  <si>
    <t>Приобретение и доставка лодочного мотора в МО "Великовисочный сельсовет" НАО</t>
  </si>
  <si>
    <t>Администрация заполярного района</t>
  </si>
  <si>
    <t>Ремонтные работы на объекте «Школа на 110 мест в п. Нижняя Пеша Ненецкого автономного округа»</t>
  </si>
  <si>
    <t>5.3</t>
  </si>
  <si>
    <t>5.4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</si>
  <si>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</si>
  <si>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</si>
  <si>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4.2.12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</si>
  <si>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</si>
  <si>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</si>
  <si>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2.2.4</t>
  </si>
  <si>
    <t>2.2.6</t>
  </si>
  <si>
    <t>Отчет об использовании денежных средств в рамках исполнения мероприятий подпрограммы 1 "Строительство (приобретение) и проведение мероприятий по капитальному и текущему ремонту жилых помещений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</si>
  <si>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3.4.1</t>
  </si>
  <si>
    <t>3.4.2</t>
  </si>
  <si>
    <t>3.4.3</t>
  </si>
  <si>
    <t>10.3</t>
  </si>
  <si>
    <t>12.1</t>
  </si>
  <si>
    <t>13.1</t>
  </si>
  <si>
    <t>Приобретение 2 квартир в 2-квартирном жилом доме № 1 в п. Бугрино МО Колгуевский сельсовет"</t>
  </si>
  <si>
    <t>Ремонт системы отопления дома № 82 в с. Великовисочное МО "Великовисочный сельсовет" НАО</t>
  </si>
  <si>
    <t>Установка общедомовых приборов учета тепловой энергии в многоквартирных жилых домах в с. Оксино</t>
  </si>
  <si>
    <t>Раздел 14. Проверка достоверности определения сметной стоимости капитального ремонта объектов капитального строительства</t>
  </si>
  <si>
    <t>Культурно-досуговое учреждение в п. Хорей-Вер</t>
  </si>
  <si>
    <t>14.1</t>
  </si>
  <si>
    <t>№ 0184300000418000002-0064304-01 от 16.02.2018</t>
  </si>
  <si>
    <t>ФБУЗ "ЦЕНТР ГИГИЕНЫ И ЭПИДЕМИОЛОГИИ В НЕНЕЦКОМ АВТОНОМНОМ ОКРУГЕ"</t>
  </si>
  <si>
    <t>0184300000416000107-0291177-01 от 28.09.2016</t>
  </si>
  <si>
    <t>0184300000416000108-0291177-01 от 28.09.2016</t>
  </si>
  <si>
    <t>2018</t>
  </si>
  <si>
    <t>1</t>
  </si>
  <si>
    <t>2</t>
  </si>
  <si>
    <t>3</t>
  </si>
  <si>
    <t>4</t>
  </si>
  <si>
    <t>ИП Полосков А.</t>
  </si>
  <si>
    <t>договор № 3391117 от 29.11.2017</t>
  </si>
  <si>
    <t>Договора подряда № 039-2017; № 040-2017; № 041-2017; № 042-2017; № 043-2017; № 044-2017; № 045-2017 от  25.09.2017</t>
  </si>
  <si>
    <t>ООО "СМП-83"</t>
  </si>
  <si>
    <t>Договора подряда</t>
  </si>
  <si>
    <t>ООО "СТРОЙУНИВЕРСАЛ, ИП Дудников С.М.</t>
  </si>
  <si>
    <t xml:space="preserve">№ 33у/2017 от 08.12.2017 </t>
  </si>
  <si>
    <t xml:space="preserve">ГУП НАО «НКЭС»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</si>
</sst>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#,##0.0_р_."/>
    <numFmt numFmtId="169" formatCode="_-* #,##0.0_р_._-;\-* #,##0.0_р_._-;_-* &quot;-&quot;??_р_._-;_-@_-"/>
    <numFmt numFmtId="170" formatCode="_-* #,##0.0_р_._-;\-* #,##0.0_р_._-;_-* &quot;-&quot;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</cellStyleXfs>
  <cellXfs count="154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4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2" fillId="0" borderId="0" xfId="0" applyFont="1" applyFill="1"/>
    <xf numFmtId="1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left" vertical="center" wrapText="1"/>
    </xf>
    <xf numFmtId="165" fontId="13" fillId="0" borderId="1" xfId="0" applyNumberFormat="1" applyFont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9" fontId="11" fillId="2" borderId="1" xfId="4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left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4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5" fillId="0" borderId="0" xfId="0" applyFont="1" applyFill="1"/>
    <xf numFmtId="167" fontId="5" fillId="0" borderId="1" xfId="0" applyNumberFormat="1" applyFont="1" applyFill="1" applyBorder="1" applyAlignment="1">
      <alignment horizontal="center" vertical="center" wrapText="1"/>
    </xf>
    <xf numFmtId="165" fontId="6" fillId="0" borderId="1" xfId="0" quotePrefix="1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justify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70" fontId="9" fillId="0" borderId="1" xfId="2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1" xfId="2" applyFont="1" applyFill="1" applyBorder="1" applyAlignment="1">
      <alignment horizontal="left" vertical="center" wrapText="1"/>
    </xf>
    <xf numFmtId="49" fontId="9" fillId="2" borderId="4" xfId="2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2" borderId="4" xfId="2" applyFont="1" applyFill="1" applyBorder="1" applyAlignment="1">
      <alignment vertical="center"/>
    </xf>
    <xf numFmtId="0" fontId="6" fillId="2" borderId="1" xfId="0" applyFont="1" applyFill="1" applyBorder="1" applyAlignment="1">
      <alignment horizontal="justify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0" fontId="6" fillId="2" borderId="1" xfId="2" applyNumberFormat="1" applyFont="1" applyFill="1" applyBorder="1" applyAlignment="1">
      <alignment horizontal="center" vertical="center" wrapText="1"/>
    </xf>
    <xf numFmtId="49" fontId="9" fillId="2" borderId="4" xfId="2" applyNumberFormat="1" applyFont="1" applyFill="1" applyBorder="1" applyAlignment="1">
      <alignment vertical="center" wrapText="1"/>
    </xf>
    <xf numFmtId="170" fontId="8" fillId="2" borderId="1" xfId="0" applyNumberFormat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vertical="center" wrapText="1"/>
    </xf>
    <xf numFmtId="0" fontId="6" fillId="2" borderId="1" xfId="0" applyNumberFormat="1" applyFont="1" applyFill="1" applyBorder="1" applyAlignment="1" applyProtection="1">
      <alignment vertical="center" wrapText="1"/>
      <protection locked="0"/>
    </xf>
    <xf numFmtId="0" fontId="9" fillId="2" borderId="1" xfId="1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horizontal="center" vertical="center" wrapText="1"/>
    </xf>
    <xf numFmtId="170" fontId="10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165" fontId="8" fillId="2" borderId="7" xfId="0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165" fontId="8" fillId="2" borderId="4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vertical="center" wrapText="1"/>
    </xf>
    <xf numFmtId="0" fontId="6" fillId="2" borderId="4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vertical="center"/>
    </xf>
    <xf numFmtId="0" fontId="6" fillId="2" borderId="1" xfId="2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70" fontId="9" fillId="0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5" fontId="6" fillId="0" borderId="0" xfId="0" applyNumberFormat="1" applyFont="1" applyFill="1"/>
    <xf numFmtId="165" fontId="6" fillId="5" borderId="0" xfId="0" applyNumberFormat="1" applyFont="1" applyFill="1"/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166" fontId="10" fillId="2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70" fontId="14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5" fontId="12" fillId="0" borderId="0" xfId="0" applyNumberFormat="1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left" vertical="center" wrapText="1"/>
    </xf>
    <xf numFmtId="165" fontId="7" fillId="2" borderId="3" xfId="0" applyNumberFormat="1" applyFont="1" applyFill="1" applyBorder="1" applyAlignment="1">
      <alignment horizontal="left" vertical="center" wrapText="1"/>
    </xf>
    <xf numFmtId="165" fontId="7" fillId="2" borderId="4" xfId="0" applyNumberFormat="1" applyFont="1" applyFill="1" applyBorder="1" applyAlignment="1">
      <alignment horizontal="left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0;&#1086;&#1084;&#1087;&#1083;&#1077;&#1082;&#1089;%2001.04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3"/>
      <sheetName val="Подпрограмма 3 (2)"/>
      <sheetName val="Подпрограмма 4"/>
      <sheetName val="Подпрограмма 4 (2)"/>
      <sheetName val="Подпрограмма 5"/>
      <sheetName val="Подпрограмма 5 (2)"/>
      <sheetName val="Подпрограмма 6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на территории муниципального района "Заполярный район" 
муниципальной программы "Комплексное развитие муниципального района "Заполярный район" на 2017-2022 годы"</v>
          </cell>
        </row>
        <row r="2">
          <cell r="A2" t="str">
            <v>по состоянию на 01 апреля 2018  года (с начала года нарастающим итогом)</v>
          </cell>
        </row>
        <row r="9">
          <cell r="B9" t="str">
            <v>Строительство объекта "Школа на 300 мест в п. Красное"</v>
          </cell>
          <cell r="L9">
            <v>480.79570000000001</v>
          </cell>
        </row>
        <row r="11">
          <cell r="B11" t="str">
            <v>Выполнение дополнительных работ на объекте «Школа на 100 мест в с. Тельвиска Ненецкого автономного округа» с целью передачи в государственную собственность</v>
          </cell>
          <cell r="L11">
            <v>482.53958</v>
          </cell>
        </row>
        <row r="78">
          <cell r="B78" t="str">
            <v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v>
          </cell>
          <cell r="I78">
            <v>11555.2</v>
          </cell>
        </row>
        <row r="79">
          <cell r="B79" t="str">
            <v>Строительный контроль на строящемся объекте «Спортивное сооружение с универсальным игровым залом в п. Амдерма НАО»</v>
          </cell>
          <cell r="I79">
            <v>13</v>
          </cell>
        </row>
        <row r="85">
          <cell r="B85" t="str">
            <v>Раздел 8. Проведение кадастровых работ, оформление правоустанавливающих документов на земельные участки под объектами инфраструктуры</v>
          </cell>
        </row>
        <row r="86">
          <cell r="B86" t="str">
            <v>Изготовление межевого плана на земельный участок под размещение кладбища в п. Бугрино МО «Колгуевский сельсовет» НАО</v>
          </cell>
          <cell r="O86">
            <v>20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34"/>
  <sheetViews>
    <sheetView view="pageBreakPreview" zoomScale="75" zoomScaleNormal="75" zoomScaleSheetLayoutView="75" workbookViewId="0">
      <selection activeCell="Q32" sqref="Q32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118" t="s">
        <v>322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</row>
    <row r="2" spans="1:18" ht="18.75" customHeight="1" x14ac:dyDescent="0.25">
      <c r="A2" s="119" t="s">
        <v>237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20"/>
    </row>
    <row r="3" spans="1:18" s="2" customFormat="1" ht="95.25" customHeight="1" x14ac:dyDescent="0.25">
      <c r="A3" s="121" t="s">
        <v>22</v>
      </c>
      <c r="B3" s="121" t="s">
        <v>20</v>
      </c>
      <c r="C3" s="121" t="s">
        <v>7</v>
      </c>
      <c r="D3" s="121" t="s">
        <v>21</v>
      </c>
      <c r="E3" s="122" t="s">
        <v>243</v>
      </c>
      <c r="F3" s="123"/>
      <c r="G3" s="124"/>
      <c r="H3" s="122" t="s">
        <v>252</v>
      </c>
      <c r="I3" s="123"/>
      <c r="J3" s="124"/>
      <c r="K3" s="121" t="s">
        <v>8</v>
      </c>
      <c r="L3" s="121"/>
      <c r="M3" s="121"/>
      <c r="N3" s="121" t="s">
        <v>9</v>
      </c>
      <c r="O3" s="121"/>
      <c r="P3" s="121"/>
      <c r="Q3" s="121" t="s">
        <v>315</v>
      </c>
      <c r="R3" s="121" t="s">
        <v>316</v>
      </c>
    </row>
    <row r="4" spans="1:18" s="2" customFormat="1" ht="59.25" customHeight="1" x14ac:dyDescent="0.25">
      <c r="A4" s="121"/>
      <c r="B4" s="121"/>
      <c r="C4" s="121"/>
      <c r="D4" s="121"/>
      <c r="E4" s="78" t="s">
        <v>1</v>
      </c>
      <c r="F4" s="78" t="s">
        <v>10</v>
      </c>
      <c r="G4" s="78" t="s">
        <v>11</v>
      </c>
      <c r="H4" s="78" t="s">
        <v>1</v>
      </c>
      <c r="I4" s="78" t="s">
        <v>10</v>
      </c>
      <c r="J4" s="78" t="s">
        <v>11</v>
      </c>
      <c r="K4" s="78" t="s">
        <v>1</v>
      </c>
      <c r="L4" s="78" t="s">
        <v>10</v>
      </c>
      <c r="M4" s="78" t="s">
        <v>11</v>
      </c>
      <c r="N4" s="78" t="s">
        <v>1</v>
      </c>
      <c r="O4" s="78" t="s">
        <v>10</v>
      </c>
      <c r="P4" s="78" t="s">
        <v>11</v>
      </c>
      <c r="Q4" s="121"/>
      <c r="R4" s="121"/>
    </row>
    <row r="5" spans="1:18" s="2" customFormat="1" ht="22.5" customHeight="1" x14ac:dyDescent="0.25">
      <c r="A5" s="78">
        <v>1</v>
      </c>
      <c r="B5" s="78">
        <v>2</v>
      </c>
      <c r="C5" s="78">
        <v>3</v>
      </c>
      <c r="D5" s="78">
        <v>4</v>
      </c>
      <c r="E5" s="78">
        <v>5</v>
      </c>
      <c r="F5" s="78">
        <v>6</v>
      </c>
      <c r="G5" s="78">
        <v>7</v>
      </c>
      <c r="H5" s="78">
        <v>8</v>
      </c>
      <c r="I5" s="78">
        <v>9</v>
      </c>
      <c r="J5" s="78">
        <v>10</v>
      </c>
      <c r="K5" s="78">
        <v>11</v>
      </c>
      <c r="L5" s="78">
        <v>12</v>
      </c>
      <c r="M5" s="78">
        <v>13</v>
      </c>
      <c r="N5" s="78">
        <v>14</v>
      </c>
      <c r="O5" s="78">
        <v>15</v>
      </c>
      <c r="P5" s="78">
        <v>16</v>
      </c>
      <c r="Q5" s="78">
        <v>17</v>
      </c>
      <c r="R5" s="78">
        <v>18</v>
      </c>
    </row>
    <row r="6" spans="1:18" s="2" customFormat="1" ht="18.75" customHeight="1" x14ac:dyDescent="0.25">
      <c r="A6" s="80"/>
      <c r="B6" s="121" t="s">
        <v>23</v>
      </c>
      <c r="C6" s="121"/>
      <c r="D6" s="121"/>
      <c r="E6" s="6">
        <f>SUM(E7:E12)</f>
        <v>25993.8</v>
      </c>
      <c r="F6" s="6">
        <f t="shared" ref="F6:P6" si="0">SUM(F7:F12)</f>
        <v>6197.7</v>
      </c>
      <c r="G6" s="6">
        <f t="shared" si="0"/>
        <v>19796.099999999999</v>
      </c>
      <c r="H6" s="6">
        <f t="shared" si="0"/>
        <v>17413.2</v>
      </c>
      <c r="I6" s="6">
        <f t="shared" si="0"/>
        <v>0</v>
      </c>
      <c r="J6" s="6">
        <f t="shared" si="0"/>
        <v>17413.2</v>
      </c>
      <c r="K6" s="6">
        <f t="shared" si="0"/>
        <v>0</v>
      </c>
      <c r="L6" s="6">
        <f t="shared" si="0"/>
        <v>0</v>
      </c>
      <c r="M6" s="6">
        <f t="shared" si="0"/>
        <v>0</v>
      </c>
      <c r="N6" s="6">
        <f t="shared" si="0"/>
        <v>0</v>
      </c>
      <c r="O6" s="6">
        <f t="shared" si="0"/>
        <v>0</v>
      </c>
      <c r="P6" s="6">
        <f t="shared" si="0"/>
        <v>0</v>
      </c>
      <c r="Q6" s="55">
        <f>K6/H6</f>
        <v>0</v>
      </c>
      <c r="R6" s="55">
        <f>N6/H6</f>
        <v>0</v>
      </c>
    </row>
    <row r="7" spans="1:18" s="2" customFormat="1" ht="64.5" customHeight="1" x14ac:dyDescent="0.25">
      <c r="A7" s="10" t="s">
        <v>12</v>
      </c>
      <c r="B7" s="60" t="s">
        <v>24</v>
      </c>
      <c r="C7" s="8" t="s">
        <v>27</v>
      </c>
      <c r="D7" s="8" t="s">
        <v>3</v>
      </c>
      <c r="E7" s="58">
        <f t="shared" ref="E7:E10" si="1">G7</f>
        <v>63.1</v>
      </c>
      <c r="F7" s="3" t="s">
        <v>19</v>
      </c>
      <c r="G7" s="58">
        <v>63.1</v>
      </c>
      <c r="H7" s="3" t="str">
        <f t="shared" ref="H7:H10" si="2">J7</f>
        <v>-</v>
      </c>
      <c r="I7" s="3" t="s">
        <v>19</v>
      </c>
      <c r="J7" s="3" t="s">
        <v>19</v>
      </c>
      <c r="K7" s="3" t="str">
        <f t="shared" ref="K7:K10" si="3">M7</f>
        <v>-</v>
      </c>
      <c r="L7" s="3" t="s">
        <v>19</v>
      </c>
      <c r="M7" s="3" t="s">
        <v>19</v>
      </c>
      <c r="N7" s="3" t="str">
        <f t="shared" ref="N7:N10" si="4">P7</f>
        <v>-</v>
      </c>
      <c r="O7" s="3" t="s">
        <v>19</v>
      </c>
      <c r="P7" s="3" t="s">
        <v>19</v>
      </c>
      <c r="Q7" s="9">
        <v>0</v>
      </c>
      <c r="R7" s="9">
        <v>0</v>
      </c>
    </row>
    <row r="8" spans="1:18" s="2" customFormat="1" ht="69" customHeight="1" x14ac:dyDescent="0.25">
      <c r="A8" s="10" t="s">
        <v>13</v>
      </c>
      <c r="B8" s="104" t="s">
        <v>244</v>
      </c>
      <c r="C8" s="8" t="s">
        <v>60</v>
      </c>
      <c r="D8" s="8" t="s">
        <v>28</v>
      </c>
      <c r="E8" s="58">
        <f>G8</f>
        <v>4390.1000000000004</v>
      </c>
      <c r="F8" s="3" t="s">
        <v>19</v>
      </c>
      <c r="G8" s="59">
        <v>4390.1000000000004</v>
      </c>
      <c r="H8" s="3">
        <f>J8</f>
        <v>4390.1000000000004</v>
      </c>
      <c r="I8" s="3" t="s">
        <v>19</v>
      </c>
      <c r="J8" s="3">
        <v>4390.1000000000004</v>
      </c>
      <c r="K8" s="3" t="str">
        <f>M8</f>
        <v>-</v>
      </c>
      <c r="L8" s="3" t="s">
        <v>19</v>
      </c>
      <c r="M8" s="3" t="s">
        <v>19</v>
      </c>
      <c r="N8" s="3" t="str">
        <f>P8</f>
        <v>-</v>
      </c>
      <c r="O8" s="3" t="s">
        <v>19</v>
      </c>
      <c r="P8" s="3" t="s">
        <v>19</v>
      </c>
      <c r="Q8" s="9">
        <v>0</v>
      </c>
      <c r="R8" s="9">
        <v>0</v>
      </c>
    </row>
    <row r="9" spans="1:18" s="2" customFormat="1" ht="66" customHeight="1" x14ac:dyDescent="0.25">
      <c r="A9" s="10" t="s">
        <v>14</v>
      </c>
      <c r="B9" s="104" t="s">
        <v>245</v>
      </c>
      <c r="C9" s="8" t="s">
        <v>60</v>
      </c>
      <c r="D9" s="8" t="s">
        <v>28</v>
      </c>
      <c r="E9" s="58">
        <f t="shared" si="1"/>
        <v>4390.1000000000004</v>
      </c>
      <c r="F9" s="3" t="s">
        <v>19</v>
      </c>
      <c r="G9" s="58">
        <v>4390.1000000000004</v>
      </c>
      <c r="H9" s="3">
        <f t="shared" si="2"/>
        <v>4390.1000000000004</v>
      </c>
      <c r="I9" s="3" t="s">
        <v>19</v>
      </c>
      <c r="J9" s="3">
        <v>4390.1000000000004</v>
      </c>
      <c r="K9" s="3" t="str">
        <f t="shared" si="3"/>
        <v>-</v>
      </c>
      <c r="L9" s="3" t="s">
        <v>19</v>
      </c>
      <c r="M9" s="3" t="s">
        <v>19</v>
      </c>
      <c r="N9" s="3" t="str">
        <f t="shared" si="4"/>
        <v>-</v>
      </c>
      <c r="O9" s="3" t="s">
        <v>19</v>
      </c>
      <c r="P9" s="3" t="s">
        <v>19</v>
      </c>
      <c r="Q9" s="9">
        <v>0</v>
      </c>
      <c r="R9" s="9">
        <v>0</v>
      </c>
    </row>
    <row r="10" spans="1:18" s="2" customFormat="1" ht="66" customHeight="1" x14ac:dyDescent="0.25">
      <c r="A10" s="10" t="s">
        <v>15</v>
      </c>
      <c r="B10" s="104" t="s">
        <v>246</v>
      </c>
      <c r="C10" s="8" t="s">
        <v>60</v>
      </c>
      <c r="D10" s="8" t="s">
        <v>28</v>
      </c>
      <c r="E10" s="58">
        <f t="shared" si="1"/>
        <v>4390.1000000000004</v>
      </c>
      <c r="F10" s="3" t="s">
        <v>19</v>
      </c>
      <c r="G10" s="58">
        <v>4390.1000000000004</v>
      </c>
      <c r="H10" s="3">
        <f t="shared" si="2"/>
        <v>4242.8999999999996</v>
      </c>
      <c r="I10" s="3" t="s">
        <v>19</v>
      </c>
      <c r="J10" s="3">
        <v>4242.8999999999996</v>
      </c>
      <c r="K10" s="3" t="str">
        <f t="shared" si="3"/>
        <v>-</v>
      </c>
      <c r="L10" s="3" t="s">
        <v>19</v>
      </c>
      <c r="M10" s="3" t="s">
        <v>19</v>
      </c>
      <c r="N10" s="3" t="str">
        <f t="shared" si="4"/>
        <v>-</v>
      </c>
      <c r="O10" s="3" t="s">
        <v>19</v>
      </c>
      <c r="P10" s="3" t="s">
        <v>19</v>
      </c>
      <c r="Q10" s="9">
        <v>0</v>
      </c>
      <c r="R10" s="9">
        <v>0</v>
      </c>
    </row>
    <row r="11" spans="1:18" s="2" customFormat="1" ht="72.75" customHeight="1" x14ac:dyDescent="0.25">
      <c r="A11" s="10" t="s">
        <v>16</v>
      </c>
      <c r="B11" s="104" t="s">
        <v>247</v>
      </c>
      <c r="C11" s="8" t="s">
        <v>60</v>
      </c>
      <c r="D11" s="8" t="s">
        <v>28</v>
      </c>
      <c r="E11" s="58">
        <f>G11</f>
        <v>4390.1000000000004</v>
      </c>
      <c r="F11" s="3" t="s">
        <v>19</v>
      </c>
      <c r="G11" s="58">
        <v>4390.1000000000004</v>
      </c>
      <c r="H11" s="3">
        <f>J11</f>
        <v>4390.1000000000004</v>
      </c>
      <c r="I11" s="3" t="s">
        <v>19</v>
      </c>
      <c r="J11" s="3">
        <v>4390.1000000000004</v>
      </c>
      <c r="K11" s="3" t="str">
        <f>M11</f>
        <v>-</v>
      </c>
      <c r="L11" s="3" t="s">
        <v>19</v>
      </c>
      <c r="M11" s="3" t="s">
        <v>19</v>
      </c>
      <c r="N11" s="3" t="str">
        <f>P11</f>
        <v>-</v>
      </c>
      <c r="O11" s="3" t="s">
        <v>19</v>
      </c>
      <c r="P11" s="3" t="s">
        <v>19</v>
      </c>
      <c r="Q11" s="9">
        <v>0</v>
      </c>
      <c r="R11" s="9">
        <v>0</v>
      </c>
    </row>
    <row r="12" spans="1:18" s="2" customFormat="1" ht="72.75" customHeight="1" x14ac:dyDescent="0.25">
      <c r="A12" s="10" t="s">
        <v>29</v>
      </c>
      <c r="B12" s="87" t="s">
        <v>329</v>
      </c>
      <c r="C12" s="8" t="s">
        <v>60</v>
      </c>
      <c r="D12" s="8" t="s">
        <v>28</v>
      </c>
      <c r="E12" s="58">
        <f>G12+F12</f>
        <v>8370.2999999999993</v>
      </c>
      <c r="F12" s="3">
        <v>6197.7</v>
      </c>
      <c r="G12" s="58">
        <v>2172.6</v>
      </c>
      <c r="H12" s="3" t="str">
        <f>J12</f>
        <v>-</v>
      </c>
      <c r="I12" s="3" t="s">
        <v>19</v>
      </c>
      <c r="J12" s="3" t="s">
        <v>19</v>
      </c>
      <c r="K12" s="3" t="str">
        <f>M12</f>
        <v>-</v>
      </c>
      <c r="L12" s="3" t="s">
        <v>19</v>
      </c>
      <c r="M12" s="3" t="s">
        <v>19</v>
      </c>
      <c r="N12" s="3" t="str">
        <f>P12</f>
        <v>-</v>
      </c>
      <c r="O12" s="3" t="s">
        <v>19</v>
      </c>
      <c r="P12" s="3" t="s">
        <v>19</v>
      </c>
      <c r="Q12" s="9">
        <v>0</v>
      </c>
      <c r="R12" s="9">
        <v>0</v>
      </c>
    </row>
    <row r="13" spans="1:18" s="2" customFormat="1" ht="21" customHeight="1" x14ac:dyDescent="0.25">
      <c r="A13" s="71"/>
      <c r="B13" s="127" t="s">
        <v>25</v>
      </c>
      <c r="C13" s="127"/>
      <c r="D13" s="127"/>
      <c r="E13" s="42">
        <f t="shared" ref="E13:P13" si="5">SUM(E14:E16)</f>
        <v>26190.699999999997</v>
      </c>
      <c r="F13" s="6">
        <f t="shared" si="5"/>
        <v>0</v>
      </c>
      <c r="G13" s="42">
        <f t="shared" si="5"/>
        <v>26190.699999999997</v>
      </c>
      <c r="H13" s="6">
        <f t="shared" si="5"/>
        <v>0</v>
      </c>
      <c r="I13" s="6">
        <f t="shared" si="5"/>
        <v>0</v>
      </c>
      <c r="J13" s="6">
        <f t="shared" si="5"/>
        <v>0</v>
      </c>
      <c r="K13" s="6">
        <f t="shared" si="5"/>
        <v>0</v>
      </c>
      <c r="L13" s="6">
        <f t="shared" si="5"/>
        <v>0</v>
      </c>
      <c r="M13" s="6">
        <f t="shared" si="5"/>
        <v>0</v>
      </c>
      <c r="N13" s="6">
        <f t="shared" si="5"/>
        <v>0</v>
      </c>
      <c r="O13" s="6">
        <f t="shared" si="5"/>
        <v>0</v>
      </c>
      <c r="P13" s="6">
        <f t="shared" si="5"/>
        <v>0</v>
      </c>
      <c r="Q13" s="55">
        <v>0</v>
      </c>
      <c r="R13" s="55">
        <v>0</v>
      </c>
    </row>
    <row r="14" spans="1:18" s="2" customFormat="1" ht="63" customHeight="1" x14ac:dyDescent="0.25">
      <c r="A14" s="10" t="s">
        <v>42</v>
      </c>
      <c r="B14" s="61" t="s">
        <v>238</v>
      </c>
      <c r="C14" s="8" t="s">
        <v>60</v>
      </c>
      <c r="D14" s="8" t="s">
        <v>3</v>
      </c>
      <c r="E14" s="58">
        <f t="shared" ref="E14:E16" si="6">G14</f>
        <v>264.10000000000002</v>
      </c>
      <c r="F14" s="3" t="s">
        <v>19</v>
      </c>
      <c r="G14" s="58">
        <v>264.10000000000002</v>
      </c>
      <c r="H14" s="3" t="str">
        <f t="shared" ref="H14:N14" si="7">J14</f>
        <v>-</v>
      </c>
      <c r="I14" s="3" t="s">
        <v>19</v>
      </c>
      <c r="J14" s="3" t="s">
        <v>19</v>
      </c>
      <c r="K14" s="3" t="str">
        <f t="shared" si="7"/>
        <v>-</v>
      </c>
      <c r="L14" s="3" t="s">
        <v>19</v>
      </c>
      <c r="M14" s="3" t="s">
        <v>19</v>
      </c>
      <c r="N14" s="3" t="str">
        <f t="shared" si="7"/>
        <v>-</v>
      </c>
      <c r="O14" s="3" t="s">
        <v>19</v>
      </c>
      <c r="P14" s="3" t="s">
        <v>19</v>
      </c>
      <c r="Q14" s="9">
        <v>0</v>
      </c>
      <c r="R14" s="9">
        <v>0</v>
      </c>
    </row>
    <row r="15" spans="1:18" s="2" customFormat="1" ht="63" customHeight="1" x14ac:dyDescent="0.25">
      <c r="A15" s="10" t="s">
        <v>43</v>
      </c>
      <c r="B15" s="104" t="s">
        <v>330</v>
      </c>
      <c r="C15" s="8" t="s">
        <v>60</v>
      </c>
      <c r="D15" s="8" t="s">
        <v>3</v>
      </c>
      <c r="E15" s="58">
        <f t="shared" ref="E15" si="8">G15</f>
        <v>1837</v>
      </c>
      <c r="F15" s="3" t="s">
        <v>19</v>
      </c>
      <c r="G15" s="58">
        <v>1837</v>
      </c>
      <c r="H15" s="3" t="str">
        <f t="shared" ref="H15" si="9">J15</f>
        <v>-</v>
      </c>
      <c r="I15" s="3" t="s">
        <v>19</v>
      </c>
      <c r="J15" s="3" t="s">
        <v>19</v>
      </c>
      <c r="K15" s="3" t="str">
        <f t="shared" ref="K15" si="10">M15</f>
        <v>-</v>
      </c>
      <c r="L15" s="3" t="s">
        <v>19</v>
      </c>
      <c r="M15" s="3" t="s">
        <v>19</v>
      </c>
      <c r="N15" s="3" t="str">
        <f t="shared" ref="N15" si="11">P15</f>
        <v>-</v>
      </c>
      <c r="O15" s="3" t="s">
        <v>19</v>
      </c>
      <c r="P15" s="3" t="s">
        <v>19</v>
      </c>
      <c r="Q15" s="9">
        <v>0</v>
      </c>
      <c r="R15" s="9">
        <v>0</v>
      </c>
    </row>
    <row r="16" spans="1:18" s="2" customFormat="1" ht="55.5" customHeight="1" x14ac:dyDescent="0.25">
      <c r="A16" s="10" t="s">
        <v>44</v>
      </c>
      <c r="B16" s="105" t="s">
        <v>6</v>
      </c>
      <c r="C16" s="8" t="s">
        <v>60</v>
      </c>
      <c r="D16" s="8" t="s">
        <v>28</v>
      </c>
      <c r="E16" s="58">
        <f t="shared" si="6"/>
        <v>24089.599999999999</v>
      </c>
      <c r="F16" s="3" t="s">
        <v>19</v>
      </c>
      <c r="G16" s="58">
        <v>24089.599999999999</v>
      </c>
      <c r="H16" s="3" t="s">
        <v>19</v>
      </c>
      <c r="I16" s="3" t="s">
        <v>19</v>
      </c>
      <c r="J16" s="3" t="s">
        <v>19</v>
      </c>
      <c r="K16" s="3" t="s">
        <v>19</v>
      </c>
      <c r="L16" s="3" t="s">
        <v>19</v>
      </c>
      <c r="M16" s="3" t="s">
        <v>19</v>
      </c>
      <c r="N16" s="3" t="s">
        <v>19</v>
      </c>
      <c r="O16" s="3" t="s">
        <v>19</v>
      </c>
      <c r="P16" s="3" t="s">
        <v>19</v>
      </c>
      <c r="Q16" s="9">
        <v>0</v>
      </c>
      <c r="R16" s="9">
        <v>0</v>
      </c>
    </row>
    <row r="17" spans="1:18" s="2" customFormat="1" ht="35.25" customHeight="1" x14ac:dyDescent="0.25">
      <c r="A17" s="10"/>
      <c r="B17" s="127" t="s">
        <v>26</v>
      </c>
      <c r="C17" s="127"/>
      <c r="D17" s="127"/>
      <c r="E17" s="42">
        <f t="shared" ref="E17:P17" si="12">SUM(E18:E18)</f>
        <v>932.4</v>
      </c>
      <c r="F17" s="6">
        <f t="shared" si="12"/>
        <v>0</v>
      </c>
      <c r="G17" s="42">
        <f t="shared" si="12"/>
        <v>932.4</v>
      </c>
      <c r="H17" s="6">
        <f t="shared" si="12"/>
        <v>0</v>
      </c>
      <c r="I17" s="6">
        <f t="shared" si="12"/>
        <v>0</v>
      </c>
      <c r="J17" s="6">
        <f t="shared" si="12"/>
        <v>0</v>
      </c>
      <c r="K17" s="6">
        <f t="shared" si="12"/>
        <v>0</v>
      </c>
      <c r="L17" s="6">
        <f t="shared" si="12"/>
        <v>0</v>
      </c>
      <c r="M17" s="6">
        <f t="shared" si="12"/>
        <v>0</v>
      </c>
      <c r="N17" s="6">
        <f t="shared" si="12"/>
        <v>0</v>
      </c>
      <c r="O17" s="6">
        <f t="shared" si="12"/>
        <v>0</v>
      </c>
      <c r="P17" s="6">
        <f t="shared" si="12"/>
        <v>0</v>
      </c>
      <c r="Q17" s="55">
        <v>0</v>
      </c>
      <c r="R17" s="55">
        <v>0</v>
      </c>
    </row>
    <row r="18" spans="1:18" s="2" customFormat="1" ht="82.5" x14ac:dyDescent="0.25">
      <c r="A18" s="10" t="s">
        <v>65</v>
      </c>
      <c r="B18" s="106" t="s">
        <v>248</v>
      </c>
      <c r="C18" s="8" t="s">
        <v>60</v>
      </c>
      <c r="D18" s="8" t="s">
        <v>28</v>
      </c>
      <c r="E18" s="58">
        <f t="shared" ref="E18" si="13">G18</f>
        <v>932.4</v>
      </c>
      <c r="F18" s="3" t="s">
        <v>19</v>
      </c>
      <c r="G18" s="58">
        <v>932.4</v>
      </c>
      <c r="H18" s="3" t="str">
        <f t="shared" ref="H18:I18" si="14">J18</f>
        <v>-</v>
      </c>
      <c r="I18" s="3" t="str">
        <f t="shared" si="14"/>
        <v>-</v>
      </c>
      <c r="J18" s="3" t="s">
        <v>19</v>
      </c>
      <c r="K18" s="3" t="str">
        <f t="shared" ref="K18:L18" si="15">M18</f>
        <v>-</v>
      </c>
      <c r="L18" s="3" t="str">
        <f t="shared" si="15"/>
        <v>-</v>
      </c>
      <c r="M18" s="3" t="s">
        <v>19</v>
      </c>
      <c r="N18" s="3" t="str">
        <f t="shared" ref="N18" si="16">P18</f>
        <v>-</v>
      </c>
      <c r="O18" s="3" t="s">
        <v>19</v>
      </c>
      <c r="P18" s="3" t="s">
        <v>19</v>
      </c>
      <c r="Q18" s="9">
        <v>0</v>
      </c>
      <c r="R18" s="9">
        <v>0</v>
      </c>
    </row>
    <row r="19" spans="1:18" s="2" customFormat="1" ht="39" customHeight="1" x14ac:dyDescent="0.25">
      <c r="A19" s="10"/>
      <c r="B19" s="128" t="s">
        <v>204</v>
      </c>
      <c r="C19" s="125"/>
      <c r="D19" s="126"/>
      <c r="E19" s="42">
        <f>E20</f>
        <v>0</v>
      </c>
      <c r="F19" s="6">
        <v>0</v>
      </c>
      <c r="G19" s="42">
        <f t="shared" ref="G19:P19" si="17">G20</f>
        <v>0</v>
      </c>
      <c r="H19" s="6">
        <f t="shared" si="17"/>
        <v>0</v>
      </c>
      <c r="I19" s="6">
        <v>0</v>
      </c>
      <c r="J19" s="6">
        <f t="shared" si="17"/>
        <v>0</v>
      </c>
      <c r="K19" s="6">
        <f t="shared" si="17"/>
        <v>0</v>
      </c>
      <c r="L19" s="6">
        <v>0</v>
      </c>
      <c r="M19" s="6">
        <f t="shared" si="17"/>
        <v>0</v>
      </c>
      <c r="N19" s="6">
        <f t="shared" si="17"/>
        <v>0</v>
      </c>
      <c r="O19" s="6">
        <v>0</v>
      </c>
      <c r="P19" s="6">
        <f t="shared" si="17"/>
        <v>0</v>
      </c>
      <c r="Q19" s="55">
        <v>0</v>
      </c>
      <c r="R19" s="55">
        <v>0</v>
      </c>
    </row>
    <row r="20" spans="1:18" s="2" customFormat="1" ht="99" hidden="1" x14ac:dyDescent="0.25">
      <c r="A20" s="10" t="s">
        <v>221</v>
      </c>
      <c r="B20" s="72" t="s">
        <v>205</v>
      </c>
      <c r="C20" s="8" t="s">
        <v>222</v>
      </c>
      <c r="D20" s="8" t="s">
        <v>28</v>
      </c>
      <c r="E20" s="58">
        <f>G20</f>
        <v>0</v>
      </c>
      <c r="F20" s="3" t="s">
        <v>19</v>
      </c>
      <c r="G20" s="58">
        <v>0</v>
      </c>
      <c r="H20" s="3">
        <f t="shared" ref="H20" si="18">J20</f>
        <v>0</v>
      </c>
      <c r="I20" s="3" t="s">
        <v>19</v>
      </c>
      <c r="J20" s="3">
        <v>0</v>
      </c>
      <c r="K20" s="3">
        <f t="shared" ref="K20" si="19">M20</f>
        <v>0</v>
      </c>
      <c r="L20" s="3" t="s">
        <v>19</v>
      </c>
      <c r="M20" s="3">
        <v>0</v>
      </c>
      <c r="N20" s="3">
        <f t="shared" ref="N20" si="20">P20</f>
        <v>0</v>
      </c>
      <c r="O20" s="3" t="s">
        <v>19</v>
      </c>
      <c r="P20" s="3">
        <v>0</v>
      </c>
      <c r="Q20" s="9"/>
      <c r="R20" s="9"/>
    </row>
    <row r="21" spans="1:18" s="2" customFormat="1" ht="60.75" customHeight="1" x14ac:dyDescent="0.25">
      <c r="A21" s="10"/>
      <c r="B21" s="125" t="s">
        <v>239</v>
      </c>
      <c r="C21" s="125"/>
      <c r="D21" s="126"/>
      <c r="E21" s="112">
        <f>SUM(E22:E25)</f>
        <v>501.90000000000003</v>
      </c>
      <c r="F21" s="6">
        <v>0</v>
      </c>
      <c r="G21" s="112">
        <f>SUM(G22:G25)</f>
        <v>501.90000000000003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55">
        <v>0</v>
      </c>
      <c r="R21" s="55">
        <v>0</v>
      </c>
    </row>
    <row r="22" spans="1:18" s="2" customFormat="1" ht="33" x14ac:dyDescent="0.25">
      <c r="A22" s="10" t="s">
        <v>127</v>
      </c>
      <c r="B22" s="87" t="s">
        <v>84</v>
      </c>
      <c r="C22" s="8" t="s">
        <v>60</v>
      </c>
      <c r="D22" s="8" t="s">
        <v>28</v>
      </c>
      <c r="E22" s="89">
        <f t="shared" ref="E22" si="21">SUM(F22:I22)</f>
        <v>20</v>
      </c>
      <c r="F22" s="3" t="s">
        <v>19</v>
      </c>
      <c r="G22" s="58">
        <v>20</v>
      </c>
      <c r="H22" s="3" t="s">
        <v>19</v>
      </c>
      <c r="I22" s="3" t="s">
        <v>19</v>
      </c>
      <c r="J22" s="3" t="s">
        <v>19</v>
      </c>
      <c r="K22" s="3" t="s">
        <v>19</v>
      </c>
      <c r="L22" s="3" t="s">
        <v>19</v>
      </c>
      <c r="M22" s="3" t="s">
        <v>19</v>
      </c>
      <c r="N22" s="3" t="s">
        <v>19</v>
      </c>
      <c r="O22" s="3" t="s">
        <v>19</v>
      </c>
      <c r="P22" s="3" t="s">
        <v>19</v>
      </c>
      <c r="Q22" s="55">
        <v>0</v>
      </c>
      <c r="R22" s="55">
        <v>0</v>
      </c>
    </row>
    <row r="23" spans="1:18" s="2" customFormat="1" ht="33" x14ac:dyDescent="0.25">
      <c r="A23" s="10" t="s">
        <v>224</v>
      </c>
      <c r="B23" s="107" t="s">
        <v>55</v>
      </c>
      <c r="C23" s="8" t="s">
        <v>60</v>
      </c>
      <c r="D23" s="8" t="s">
        <v>28</v>
      </c>
      <c r="E23" s="89">
        <f t="shared" ref="E23:E25" si="22">SUM(F23:I23)</f>
        <v>165.6</v>
      </c>
      <c r="F23" s="3" t="s">
        <v>19</v>
      </c>
      <c r="G23" s="58">
        <v>165.6</v>
      </c>
      <c r="H23" s="3" t="s">
        <v>19</v>
      </c>
      <c r="I23" s="3" t="s">
        <v>19</v>
      </c>
      <c r="J23" s="3" t="s">
        <v>19</v>
      </c>
      <c r="K23" s="3" t="s">
        <v>19</v>
      </c>
      <c r="L23" s="3" t="s">
        <v>19</v>
      </c>
      <c r="M23" s="3" t="s">
        <v>19</v>
      </c>
      <c r="N23" s="3" t="s">
        <v>19</v>
      </c>
      <c r="O23" s="3" t="s">
        <v>19</v>
      </c>
      <c r="P23" s="3" t="s">
        <v>19</v>
      </c>
      <c r="Q23" s="55">
        <v>0</v>
      </c>
      <c r="R23" s="55">
        <v>0</v>
      </c>
    </row>
    <row r="24" spans="1:18" s="2" customFormat="1" ht="33" x14ac:dyDescent="0.25">
      <c r="A24" s="10" t="s">
        <v>313</v>
      </c>
      <c r="B24" s="107" t="s">
        <v>85</v>
      </c>
      <c r="C24" s="8" t="s">
        <v>60</v>
      </c>
      <c r="D24" s="8" t="s">
        <v>28</v>
      </c>
      <c r="E24" s="89">
        <f t="shared" si="22"/>
        <v>33.200000000000003</v>
      </c>
      <c r="F24" s="3" t="s">
        <v>19</v>
      </c>
      <c r="G24" s="58">
        <v>33.200000000000003</v>
      </c>
      <c r="H24" s="3" t="s">
        <v>19</v>
      </c>
      <c r="I24" s="3" t="s">
        <v>19</v>
      </c>
      <c r="J24" s="3" t="s">
        <v>19</v>
      </c>
      <c r="K24" s="3" t="s">
        <v>19</v>
      </c>
      <c r="L24" s="3" t="s">
        <v>19</v>
      </c>
      <c r="M24" s="3" t="s">
        <v>19</v>
      </c>
      <c r="N24" s="3" t="s">
        <v>19</v>
      </c>
      <c r="O24" s="3" t="s">
        <v>19</v>
      </c>
      <c r="P24" s="3" t="s">
        <v>19</v>
      </c>
      <c r="Q24" s="55">
        <v>0</v>
      </c>
      <c r="R24" s="55">
        <v>0</v>
      </c>
    </row>
    <row r="25" spans="1:18" s="2" customFormat="1" ht="33" x14ac:dyDescent="0.25">
      <c r="A25" s="10" t="s">
        <v>314</v>
      </c>
      <c r="B25" s="107" t="s">
        <v>51</v>
      </c>
      <c r="C25" s="8" t="s">
        <v>60</v>
      </c>
      <c r="D25" s="8" t="s">
        <v>28</v>
      </c>
      <c r="E25" s="89">
        <f t="shared" si="22"/>
        <v>283.10000000000002</v>
      </c>
      <c r="F25" s="3" t="s">
        <v>19</v>
      </c>
      <c r="G25" s="58">
        <v>283.10000000000002</v>
      </c>
      <c r="H25" s="3" t="s">
        <v>19</v>
      </c>
      <c r="I25" s="3" t="s">
        <v>19</v>
      </c>
      <c r="J25" s="3" t="s">
        <v>19</v>
      </c>
      <c r="K25" s="3" t="s">
        <v>19</v>
      </c>
      <c r="L25" s="3" t="s">
        <v>19</v>
      </c>
      <c r="M25" s="3" t="s">
        <v>19</v>
      </c>
      <c r="N25" s="3" t="s">
        <v>19</v>
      </c>
      <c r="O25" s="3" t="s">
        <v>19</v>
      </c>
      <c r="P25" s="3" t="s">
        <v>19</v>
      </c>
      <c r="Q25" s="55">
        <v>0</v>
      </c>
      <c r="R25" s="55">
        <v>0</v>
      </c>
    </row>
    <row r="26" spans="1:18" s="2" customFormat="1" ht="39.75" customHeight="1" x14ac:dyDescent="0.25">
      <c r="A26" s="10"/>
      <c r="B26" s="125" t="s">
        <v>233</v>
      </c>
      <c r="C26" s="125"/>
      <c r="D26" s="126"/>
      <c r="E26" s="112">
        <f>SUM(E27:E28)</f>
        <v>858.3</v>
      </c>
      <c r="F26" s="112">
        <f t="shared" ref="F26:P26" si="23">SUM(F27:F28)</f>
        <v>0</v>
      </c>
      <c r="G26" s="112">
        <f t="shared" si="23"/>
        <v>858.3</v>
      </c>
      <c r="H26" s="112">
        <f t="shared" si="23"/>
        <v>0</v>
      </c>
      <c r="I26" s="112">
        <f t="shared" si="23"/>
        <v>0</v>
      </c>
      <c r="J26" s="112">
        <f t="shared" si="23"/>
        <v>0</v>
      </c>
      <c r="K26" s="112">
        <f t="shared" si="23"/>
        <v>0</v>
      </c>
      <c r="L26" s="112">
        <f t="shared" si="23"/>
        <v>0</v>
      </c>
      <c r="M26" s="112">
        <f t="shared" si="23"/>
        <v>0</v>
      </c>
      <c r="N26" s="112">
        <f t="shared" si="23"/>
        <v>0</v>
      </c>
      <c r="O26" s="112">
        <f t="shared" si="23"/>
        <v>0</v>
      </c>
      <c r="P26" s="112">
        <f t="shared" si="23"/>
        <v>0</v>
      </c>
      <c r="Q26" s="55">
        <v>0</v>
      </c>
      <c r="R26" s="55">
        <v>0</v>
      </c>
    </row>
    <row r="27" spans="1:18" s="2" customFormat="1" ht="49.5" x14ac:dyDescent="0.25">
      <c r="A27" s="10" t="s">
        <v>128</v>
      </c>
      <c r="B27" s="87" t="s">
        <v>240</v>
      </c>
      <c r="C27" s="8" t="s">
        <v>60</v>
      </c>
      <c r="D27" s="8" t="s">
        <v>28</v>
      </c>
      <c r="E27" s="89">
        <f t="shared" ref="E27" si="24">SUM(F27:I27)</f>
        <v>407.1</v>
      </c>
      <c r="F27" s="3" t="s">
        <v>19</v>
      </c>
      <c r="G27" s="58">
        <v>407.1</v>
      </c>
      <c r="H27" s="3" t="s">
        <v>19</v>
      </c>
      <c r="I27" s="3" t="s">
        <v>19</v>
      </c>
      <c r="J27" s="3" t="s">
        <v>19</v>
      </c>
      <c r="K27" s="3" t="s">
        <v>19</v>
      </c>
      <c r="L27" s="3" t="s">
        <v>19</v>
      </c>
      <c r="M27" s="3" t="s">
        <v>19</v>
      </c>
      <c r="N27" s="3" t="s">
        <v>19</v>
      </c>
      <c r="O27" s="3" t="s">
        <v>19</v>
      </c>
      <c r="P27" s="3" t="s">
        <v>19</v>
      </c>
      <c r="Q27" s="55">
        <v>0</v>
      </c>
      <c r="R27" s="55">
        <v>0</v>
      </c>
    </row>
    <row r="28" spans="1:18" s="2" customFormat="1" ht="49.5" x14ac:dyDescent="0.25">
      <c r="A28" s="10" t="s">
        <v>129</v>
      </c>
      <c r="B28" s="105" t="s">
        <v>331</v>
      </c>
      <c r="C28" s="111" t="s">
        <v>60</v>
      </c>
      <c r="D28" s="8" t="s">
        <v>28</v>
      </c>
      <c r="E28" s="89">
        <f t="shared" ref="E28" si="25">SUM(F28:I28)</f>
        <v>451.2</v>
      </c>
      <c r="F28" s="3" t="s">
        <v>19</v>
      </c>
      <c r="G28" s="58">
        <v>451.2</v>
      </c>
      <c r="H28" s="3" t="s">
        <v>19</v>
      </c>
      <c r="I28" s="3" t="s">
        <v>19</v>
      </c>
      <c r="J28" s="3" t="s">
        <v>19</v>
      </c>
      <c r="K28" s="3" t="s">
        <v>19</v>
      </c>
      <c r="L28" s="3" t="s">
        <v>19</v>
      </c>
      <c r="M28" s="3" t="s">
        <v>19</v>
      </c>
      <c r="N28" s="3" t="s">
        <v>19</v>
      </c>
      <c r="O28" s="3" t="s">
        <v>19</v>
      </c>
      <c r="P28" s="3" t="s">
        <v>19</v>
      </c>
      <c r="Q28" s="55">
        <v>0</v>
      </c>
      <c r="R28" s="55">
        <v>0</v>
      </c>
    </row>
    <row r="29" spans="1:18" s="2" customFormat="1" x14ac:dyDescent="0.25">
      <c r="A29" s="73"/>
      <c r="B29" s="74" t="s">
        <v>2</v>
      </c>
      <c r="C29" s="74"/>
      <c r="D29" s="58"/>
      <c r="E29" s="42">
        <f t="shared" ref="E29:P29" si="26">E6+E13+E17+E19+E21+E26</f>
        <v>54477.100000000006</v>
      </c>
      <c r="F29" s="42">
        <f t="shared" si="26"/>
        <v>6197.7</v>
      </c>
      <c r="G29" s="42">
        <f t="shared" si="26"/>
        <v>48279.4</v>
      </c>
      <c r="H29" s="42">
        <f t="shared" si="26"/>
        <v>17413.2</v>
      </c>
      <c r="I29" s="42">
        <f t="shared" si="26"/>
        <v>0</v>
      </c>
      <c r="J29" s="42">
        <f t="shared" si="26"/>
        <v>17413.2</v>
      </c>
      <c r="K29" s="42">
        <f t="shared" si="26"/>
        <v>0</v>
      </c>
      <c r="L29" s="42">
        <f t="shared" si="26"/>
        <v>0</v>
      </c>
      <c r="M29" s="42">
        <f t="shared" si="26"/>
        <v>0</v>
      </c>
      <c r="N29" s="42">
        <f t="shared" si="26"/>
        <v>0</v>
      </c>
      <c r="O29" s="42">
        <f t="shared" si="26"/>
        <v>0</v>
      </c>
      <c r="P29" s="42">
        <f t="shared" si="26"/>
        <v>0</v>
      </c>
      <c r="Q29" s="55">
        <f>K29/H29</f>
        <v>0</v>
      </c>
      <c r="R29" s="55">
        <f>N29/H29</f>
        <v>0</v>
      </c>
    </row>
    <row r="30" spans="1:18" x14ac:dyDescent="0.25">
      <c r="E30" s="102"/>
      <c r="G30" s="102"/>
    </row>
    <row r="32" spans="1:18" x14ac:dyDescent="0.25">
      <c r="E32" s="102">
        <f>E29+'Подпрограмма 2'!E63+'Подпрограмма 3'!E17+'Подпрограмма 4'!E32+'Подпрограмма 5'!E106+'Подпрограмма 6'!E34</f>
        <v>665922.31598625146</v>
      </c>
      <c r="F32" s="102">
        <f>F29+'Подпрограмма 4'!F32</f>
        <v>16197.7</v>
      </c>
      <c r="G32" s="102">
        <f>G29+'Подпрограмма 2'!G63+'Подпрограмма 3'!E19+'Подпрограмма 4'!G34+'Подпрограмма 5'!H106+'Подпрограмма 6'!H34</f>
        <v>647816.11598625151</v>
      </c>
      <c r="H32" s="102">
        <f>H29+'Подпрограмма 2'!H63+'Подпрограмма 3'!I17+'Подпрограмма 4'!H32+'Подпрограмма 5'!I106+'Подпрограмма 6'!I34</f>
        <v>108079.8</v>
      </c>
      <c r="J32" s="102">
        <f>H32</f>
        <v>108079.8</v>
      </c>
      <c r="K32" s="102">
        <f>K29+'Подпрограмма 2'!K63+'Подпрограмма 3'!M17+'Подпрограмма 4'!K32+'Подпрограмма 5'!L106+'Подпрограмма 6'!M34</f>
        <v>66223.894670000009</v>
      </c>
      <c r="N32" s="102">
        <f>N29+'Подпрограмма 2'!N63+'Подпрограмма 3'!Q17+'Подпрограмма 4'!N32+'Подпрограмма 5'!O106+'Подпрограмма 6'!Q34</f>
        <v>66223.894670000009</v>
      </c>
      <c r="Q32" s="55">
        <f>K32/H32</f>
        <v>0.61273146943277101</v>
      </c>
    </row>
    <row r="33" spans="7:7" x14ac:dyDescent="0.25">
      <c r="G33" s="1">
        <f>'Подпрограмма 3'!H19+'Подпрограмма 3'!H20+'Подпрограмма 3'!H21+'Подпрограмма 4'!G36</f>
        <v>1908.5</v>
      </c>
    </row>
    <row r="34" spans="7:7" x14ac:dyDescent="0.25">
      <c r="G34" s="1" t="s">
        <v>234</v>
      </c>
    </row>
  </sheetData>
  <mergeCells count="18">
    <mergeCell ref="B21:D21"/>
    <mergeCell ref="B26:D26"/>
    <mergeCell ref="Q3:Q4"/>
    <mergeCell ref="R3:R4"/>
    <mergeCell ref="B6:D6"/>
    <mergeCell ref="B13:D13"/>
    <mergeCell ref="B17:D17"/>
    <mergeCell ref="B19:D19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9"/>
  <sheetViews>
    <sheetView zoomScale="70" zoomScaleNormal="70" zoomScaleSheetLayoutView="80" workbookViewId="0">
      <pane xSplit="4" ySplit="5" topLeftCell="E48" activePane="bottomRight" state="frozen"/>
      <selection pane="topRight"/>
      <selection pane="bottomLeft"/>
      <selection pane="bottomRight" activeCell="K66" sqref="K66:K67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10" width="16.85546875" style="1" customWidth="1"/>
    <col min="11" max="11" width="14.85546875" style="54" customWidth="1"/>
    <col min="12" max="12" width="15.28515625" style="54" customWidth="1"/>
    <col min="13" max="13" width="16.42578125" style="54" customWidth="1"/>
    <col min="14" max="14" width="16" style="54" customWidth="1"/>
    <col min="15" max="15" width="15.140625" style="54" customWidth="1"/>
    <col min="16" max="16" width="14.85546875" style="54" customWidth="1"/>
    <col min="17" max="17" width="26" style="54" customWidth="1"/>
    <col min="18" max="18" width="26.140625" style="54" customWidth="1"/>
    <col min="19" max="16384" width="9.140625" style="1"/>
  </cols>
  <sheetData>
    <row r="1" spans="1:18" ht="32.25" customHeight="1" x14ac:dyDescent="0.25">
      <c r="A1" s="132" t="s">
        <v>250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18" ht="32.25" customHeight="1" x14ac:dyDescent="0.25">
      <c r="A2" s="119" t="s">
        <v>237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20"/>
    </row>
    <row r="3" spans="1:18" s="2" customFormat="1" ht="27" customHeight="1" x14ac:dyDescent="0.25">
      <c r="A3" s="121" t="s">
        <v>22</v>
      </c>
      <c r="B3" s="121" t="s">
        <v>20</v>
      </c>
      <c r="C3" s="121" t="s">
        <v>7</v>
      </c>
      <c r="D3" s="121" t="s">
        <v>21</v>
      </c>
      <c r="E3" s="122" t="s">
        <v>243</v>
      </c>
      <c r="F3" s="123"/>
      <c r="G3" s="124"/>
      <c r="H3" s="122" t="s">
        <v>252</v>
      </c>
      <c r="I3" s="123"/>
      <c r="J3" s="124"/>
      <c r="K3" s="121" t="s">
        <v>8</v>
      </c>
      <c r="L3" s="121"/>
      <c r="M3" s="121"/>
      <c r="N3" s="121" t="s">
        <v>9</v>
      </c>
      <c r="O3" s="121"/>
      <c r="P3" s="121"/>
      <c r="Q3" s="121" t="s">
        <v>315</v>
      </c>
      <c r="R3" s="121" t="s">
        <v>316</v>
      </c>
    </row>
    <row r="4" spans="1:18" s="2" customFormat="1" ht="66.75" customHeight="1" x14ac:dyDescent="0.25">
      <c r="A4" s="121"/>
      <c r="B4" s="121"/>
      <c r="C4" s="121"/>
      <c r="D4" s="121"/>
      <c r="E4" s="78" t="s">
        <v>1</v>
      </c>
      <c r="F4" s="78" t="s">
        <v>10</v>
      </c>
      <c r="G4" s="78" t="s">
        <v>11</v>
      </c>
      <c r="H4" s="78" t="s">
        <v>1</v>
      </c>
      <c r="I4" s="78" t="s">
        <v>10</v>
      </c>
      <c r="J4" s="78" t="s">
        <v>11</v>
      </c>
      <c r="K4" s="78" t="s">
        <v>1</v>
      </c>
      <c r="L4" s="78" t="s">
        <v>10</v>
      </c>
      <c r="M4" s="78" t="s">
        <v>11</v>
      </c>
      <c r="N4" s="78" t="s">
        <v>1</v>
      </c>
      <c r="O4" s="78" t="s">
        <v>10</v>
      </c>
      <c r="P4" s="78" t="s">
        <v>11</v>
      </c>
      <c r="Q4" s="121"/>
      <c r="R4" s="121"/>
    </row>
    <row r="5" spans="1:18" s="2" customFormat="1" x14ac:dyDescent="0.25">
      <c r="A5" s="78">
        <v>1</v>
      </c>
      <c r="B5" s="78">
        <v>2</v>
      </c>
      <c r="C5" s="78">
        <v>3</v>
      </c>
      <c r="D5" s="78">
        <v>4</v>
      </c>
      <c r="E5" s="78">
        <v>5</v>
      </c>
      <c r="F5" s="78">
        <v>6</v>
      </c>
      <c r="G5" s="78">
        <v>7</v>
      </c>
      <c r="H5" s="78">
        <v>8</v>
      </c>
      <c r="I5" s="78">
        <v>9</v>
      </c>
      <c r="J5" s="78">
        <v>10</v>
      </c>
      <c r="K5" s="78">
        <v>11</v>
      </c>
      <c r="L5" s="78">
        <v>12</v>
      </c>
      <c r="M5" s="78">
        <v>13</v>
      </c>
      <c r="N5" s="78">
        <v>14</v>
      </c>
      <c r="O5" s="78">
        <v>15</v>
      </c>
      <c r="P5" s="78">
        <v>16</v>
      </c>
      <c r="Q5" s="78">
        <v>17</v>
      </c>
      <c r="R5" s="78">
        <v>18</v>
      </c>
    </row>
    <row r="6" spans="1:18" s="2" customFormat="1" x14ac:dyDescent="0.25">
      <c r="A6" s="11"/>
      <c r="B6" s="127" t="s">
        <v>46</v>
      </c>
      <c r="C6" s="127"/>
      <c r="D6" s="127"/>
      <c r="E6" s="45">
        <f>SUM(E7:E19)</f>
        <v>3143</v>
      </c>
      <c r="F6" s="45">
        <v>0</v>
      </c>
      <c r="G6" s="45">
        <f>SUM(G7:G19)</f>
        <v>3143</v>
      </c>
      <c r="H6" s="45">
        <f>SUM(H7:H19)</f>
        <v>1189.9000000000001</v>
      </c>
      <c r="I6" s="45">
        <v>0</v>
      </c>
      <c r="J6" s="45">
        <f>SUM(J7:J19)</f>
        <v>1189.9000000000001</v>
      </c>
      <c r="K6" s="6">
        <f>SUM(K7:K19)</f>
        <v>946.62704999999994</v>
      </c>
      <c r="L6" s="6">
        <f>SUM(L7:L7)</f>
        <v>0</v>
      </c>
      <c r="M6" s="6">
        <f>SUM(M7:M19)</f>
        <v>946.62704999999994</v>
      </c>
      <c r="N6" s="6">
        <f>SUM(N7:N19)</f>
        <v>946.62704999999994</v>
      </c>
      <c r="O6" s="6">
        <v>0</v>
      </c>
      <c r="P6" s="6">
        <f>SUM(P7:P19)</f>
        <v>946.62704999999994</v>
      </c>
      <c r="Q6" s="55">
        <f>K6/H6</f>
        <v>0.79555176905622305</v>
      </c>
      <c r="R6" s="55">
        <f>N6/H6</f>
        <v>0.79555176905622305</v>
      </c>
    </row>
    <row r="7" spans="1:18" s="2" customFormat="1" ht="33" x14ac:dyDescent="0.25">
      <c r="A7" s="30" t="s">
        <v>12</v>
      </c>
      <c r="B7" s="67" t="s">
        <v>47</v>
      </c>
      <c r="C7" s="31" t="s">
        <v>60</v>
      </c>
      <c r="D7" s="31" t="s">
        <v>28</v>
      </c>
      <c r="E7" s="38">
        <f>G7</f>
        <v>46.7</v>
      </c>
      <c r="F7" s="38" t="s">
        <v>19</v>
      </c>
      <c r="G7" s="81">
        <v>46.7</v>
      </c>
      <c r="H7" s="38" t="str">
        <f>J7</f>
        <v>-</v>
      </c>
      <c r="I7" s="38" t="s">
        <v>19</v>
      </c>
      <c r="J7" s="81" t="s">
        <v>19</v>
      </c>
      <c r="K7" s="3" t="str">
        <f>M7</f>
        <v>-</v>
      </c>
      <c r="L7" s="3" t="s">
        <v>19</v>
      </c>
      <c r="M7" s="3" t="s">
        <v>19</v>
      </c>
      <c r="N7" s="3" t="str">
        <f t="shared" ref="N7:N19" si="0">P7</f>
        <v>-</v>
      </c>
      <c r="O7" s="3" t="s">
        <v>19</v>
      </c>
      <c r="P7" s="3" t="s">
        <v>19</v>
      </c>
      <c r="Q7" s="9" t="s">
        <v>19</v>
      </c>
      <c r="R7" s="9" t="s">
        <v>19</v>
      </c>
    </row>
    <row r="8" spans="1:18" s="2" customFormat="1" ht="33" x14ac:dyDescent="0.25">
      <c r="A8" s="30" t="s">
        <v>13</v>
      </c>
      <c r="B8" s="67" t="s">
        <v>48</v>
      </c>
      <c r="C8" s="31" t="s">
        <v>60</v>
      </c>
      <c r="D8" s="31" t="s">
        <v>28</v>
      </c>
      <c r="E8" s="38">
        <f t="shared" ref="E8:E18" si="1">G8</f>
        <v>146.4</v>
      </c>
      <c r="F8" s="38" t="s">
        <v>19</v>
      </c>
      <c r="G8" s="81">
        <v>146.4</v>
      </c>
      <c r="H8" s="38" t="str">
        <f t="shared" ref="H8:H18" si="2">J8</f>
        <v>-</v>
      </c>
      <c r="I8" s="38" t="s">
        <v>19</v>
      </c>
      <c r="J8" s="81" t="s">
        <v>19</v>
      </c>
      <c r="K8" s="3" t="str">
        <f t="shared" ref="K8:K19" si="3">M8</f>
        <v>-</v>
      </c>
      <c r="L8" s="3" t="s">
        <v>19</v>
      </c>
      <c r="M8" s="3" t="s">
        <v>19</v>
      </c>
      <c r="N8" s="3" t="str">
        <f t="shared" si="0"/>
        <v>-</v>
      </c>
      <c r="O8" s="3" t="s">
        <v>19</v>
      </c>
      <c r="P8" s="3" t="s">
        <v>19</v>
      </c>
      <c r="Q8" s="9" t="s">
        <v>19</v>
      </c>
      <c r="R8" s="9" t="s">
        <v>19</v>
      </c>
    </row>
    <row r="9" spans="1:18" s="2" customFormat="1" ht="33" x14ac:dyDescent="0.25">
      <c r="A9" s="30" t="s">
        <v>14</v>
      </c>
      <c r="B9" s="67" t="s">
        <v>49</v>
      </c>
      <c r="C9" s="31" t="s">
        <v>60</v>
      </c>
      <c r="D9" s="31" t="s">
        <v>28</v>
      </c>
      <c r="E9" s="38">
        <f t="shared" si="1"/>
        <v>20.9</v>
      </c>
      <c r="F9" s="38" t="s">
        <v>19</v>
      </c>
      <c r="G9" s="81">
        <v>20.9</v>
      </c>
      <c r="H9" s="38">
        <f t="shared" si="2"/>
        <v>11.1</v>
      </c>
      <c r="I9" s="38" t="s">
        <v>19</v>
      </c>
      <c r="J9" s="81">
        <v>11.1</v>
      </c>
      <c r="K9" s="3">
        <f t="shared" si="3"/>
        <v>0.75241999999999998</v>
      </c>
      <c r="L9" s="3" t="s">
        <v>19</v>
      </c>
      <c r="M9" s="3">
        <v>0.75241999999999998</v>
      </c>
      <c r="N9" s="3">
        <f t="shared" si="0"/>
        <v>0.75241999999999998</v>
      </c>
      <c r="O9" s="3" t="s">
        <v>19</v>
      </c>
      <c r="P9" s="3">
        <v>0.75241999999999998</v>
      </c>
      <c r="Q9" s="9">
        <f t="shared" ref="Q9:Q63" si="4">K9/H9</f>
        <v>6.7785585585585589E-2</v>
      </c>
      <c r="R9" s="9">
        <f t="shared" ref="R9:R63" si="5">N9/H9</f>
        <v>6.7785585585585589E-2</v>
      </c>
    </row>
    <row r="10" spans="1:18" s="2" customFormat="1" ht="33" x14ac:dyDescent="0.25">
      <c r="A10" s="30" t="s">
        <v>15</v>
      </c>
      <c r="B10" s="67" t="s">
        <v>50</v>
      </c>
      <c r="C10" s="31" t="s">
        <v>60</v>
      </c>
      <c r="D10" s="31" t="s">
        <v>28</v>
      </c>
      <c r="E10" s="38">
        <f t="shared" si="1"/>
        <v>993.9</v>
      </c>
      <c r="F10" s="38" t="s">
        <v>19</v>
      </c>
      <c r="G10" s="81">
        <v>993.9</v>
      </c>
      <c r="H10" s="38">
        <f t="shared" si="2"/>
        <v>662.9</v>
      </c>
      <c r="I10" s="38" t="s">
        <v>19</v>
      </c>
      <c r="J10" s="81">
        <v>662.9</v>
      </c>
      <c r="K10" s="3">
        <f t="shared" si="3"/>
        <v>662.72559999999999</v>
      </c>
      <c r="L10" s="3" t="s">
        <v>19</v>
      </c>
      <c r="M10" s="3">
        <v>662.72559999999999</v>
      </c>
      <c r="N10" s="3">
        <f t="shared" si="0"/>
        <v>662.72559999999999</v>
      </c>
      <c r="O10" s="3" t="s">
        <v>19</v>
      </c>
      <c r="P10" s="3">
        <v>662.72559999999999</v>
      </c>
      <c r="Q10" s="9">
        <f t="shared" si="4"/>
        <v>0.9997369135616232</v>
      </c>
      <c r="R10" s="9">
        <f t="shared" si="5"/>
        <v>0.9997369135616232</v>
      </c>
    </row>
    <row r="11" spans="1:18" s="2" customFormat="1" ht="33" x14ac:dyDescent="0.25">
      <c r="A11" s="30" t="s">
        <v>16</v>
      </c>
      <c r="B11" s="67" t="s">
        <v>51</v>
      </c>
      <c r="C11" s="31" t="s">
        <v>60</v>
      </c>
      <c r="D11" s="31" t="s">
        <v>28</v>
      </c>
      <c r="E11" s="38">
        <f t="shared" si="1"/>
        <v>246.7</v>
      </c>
      <c r="F11" s="38" t="s">
        <v>19</v>
      </c>
      <c r="G11" s="81">
        <v>246.7</v>
      </c>
      <c r="H11" s="38">
        <f t="shared" si="2"/>
        <v>100</v>
      </c>
      <c r="I11" s="38" t="s">
        <v>19</v>
      </c>
      <c r="J11" s="81">
        <v>100</v>
      </c>
      <c r="K11" s="3" t="str">
        <f t="shared" si="3"/>
        <v>-</v>
      </c>
      <c r="L11" s="3" t="s">
        <v>19</v>
      </c>
      <c r="M11" s="3" t="s">
        <v>19</v>
      </c>
      <c r="N11" s="3" t="str">
        <f t="shared" si="0"/>
        <v>-</v>
      </c>
      <c r="O11" s="3" t="s">
        <v>19</v>
      </c>
      <c r="P11" s="3" t="s">
        <v>19</v>
      </c>
      <c r="Q11" s="9" t="s">
        <v>19</v>
      </c>
      <c r="R11" s="9" t="s">
        <v>19</v>
      </c>
    </row>
    <row r="12" spans="1:18" s="2" customFormat="1" ht="33" x14ac:dyDescent="0.25">
      <c r="A12" s="30" t="s">
        <v>29</v>
      </c>
      <c r="B12" s="67" t="s">
        <v>52</v>
      </c>
      <c r="C12" s="31" t="s">
        <v>60</v>
      </c>
      <c r="D12" s="31" t="s">
        <v>28</v>
      </c>
      <c r="E12" s="38">
        <f t="shared" si="1"/>
        <v>299.2</v>
      </c>
      <c r="F12" s="38" t="s">
        <v>19</v>
      </c>
      <c r="G12" s="81">
        <v>299.2</v>
      </c>
      <c r="H12" s="38">
        <f t="shared" si="2"/>
        <v>74.5</v>
      </c>
      <c r="I12" s="38" t="s">
        <v>19</v>
      </c>
      <c r="J12" s="81">
        <v>74.5</v>
      </c>
      <c r="K12" s="3">
        <f t="shared" si="3"/>
        <v>74.407520000000005</v>
      </c>
      <c r="L12" s="3" t="s">
        <v>19</v>
      </c>
      <c r="M12" s="3">
        <v>74.407520000000005</v>
      </c>
      <c r="N12" s="3">
        <f t="shared" si="0"/>
        <v>74.407520000000005</v>
      </c>
      <c r="O12" s="3" t="s">
        <v>19</v>
      </c>
      <c r="P12" s="3">
        <v>74.407520000000005</v>
      </c>
      <c r="Q12" s="9">
        <f t="shared" si="4"/>
        <v>0.99875865771812089</v>
      </c>
      <c r="R12" s="9">
        <f t="shared" si="5"/>
        <v>0.99875865771812089</v>
      </c>
    </row>
    <row r="13" spans="1:18" s="2" customFormat="1" ht="33" x14ac:dyDescent="0.25">
      <c r="A13" s="30" t="s">
        <v>17</v>
      </c>
      <c r="B13" s="67" t="s">
        <v>53</v>
      </c>
      <c r="C13" s="31" t="s">
        <v>60</v>
      </c>
      <c r="D13" s="31" t="s">
        <v>28</v>
      </c>
      <c r="E13" s="38">
        <f t="shared" si="1"/>
        <v>345.7</v>
      </c>
      <c r="F13" s="38" t="s">
        <v>19</v>
      </c>
      <c r="G13" s="81">
        <v>345.7</v>
      </c>
      <c r="H13" s="38">
        <f t="shared" si="2"/>
        <v>90.8</v>
      </c>
      <c r="I13" s="38" t="s">
        <v>19</v>
      </c>
      <c r="J13" s="81">
        <v>90.8</v>
      </c>
      <c r="K13" s="3">
        <f t="shared" si="3"/>
        <v>90.799359999999993</v>
      </c>
      <c r="L13" s="3" t="s">
        <v>19</v>
      </c>
      <c r="M13" s="3">
        <v>90.799359999999993</v>
      </c>
      <c r="N13" s="3">
        <f t="shared" si="0"/>
        <v>90.799359999999993</v>
      </c>
      <c r="O13" s="3" t="s">
        <v>19</v>
      </c>
      <c r="P13" s="3">
        <v>90.799359999999993</v>
      </c>
      <c r="Q13" s="9">
        <f t="shared" si="4"/>
        <v>0.99999295154185019</v>
      </c>
      <c r="R13" s="9">
        <f t="shared" si="5"/>
        <v>0.99999295154185019</v>
      </c>
    </row>
    <row r="14" spans="1:18" s="2" customFormat="1" ht="33" x14ac:dyDescent="0.25">
      <c r="A14" s="30" t="s">
        <v>30</v>
      </c>
      <c r="B14" s="67" t="s">
        <v>54</v>
      </c>
      <c r="C14" s="31" t="s">
        <v>60</v>
      </c>
      <c r="D14" s="31" t="s">
        <v>28</v>
      </c>
      <c r="E14" s="38">
        <f t="shared" si="1"/>
        <v>46.7</v>
      </c>
      <c r="F14" s="38" t="s">
        <v>19</v>
      </c>
      <c r="G14" s="81">
        <v>46.7</v>
      </c>
      <c r="H14" s="38" t="str">
        <f t="shared" si="2"/>
        <v>-</v>
      </c>
      <c r="I14" s="38" t="s">
        <v>19</v>
      </c>
      <c r="J14" s="81" t="s">
        <v>19</v>
      </c>
      <c r="K14" s="3" t="str">
        <f t="shared" si="3"/>
        <v>-</v>
      </c>
      <c r="L14" s="3" t="s">
        <v>19</v>
      </c>
      <c r="M14" s="3" t="s">
        <v>19</v>
      </c>
      <c r="N14" s="3" t="str">
        <f t="shared" si="0"/>
        <v>-</v>
      </c>
      <c r="O14" s="3" t="s">
        <v>19</v>
      </c>
      <c r="P14" s="3" t="s">
        <v>19</v>
      </c>
      <c r="Q14" s="9" t="s">
        <v>19</v>
      </c>
      <c r="R14" s="9" t="s">
        <v>19</v>
      </c>
    </row>
    <row r="15" spans="1:18" s="2" customFormat="1" ht="33" x14ac:dyDescent="0.25">
      <c r="A15" s="30" t="s">
        <v>31</v>
      </c>
      <c r="B15" s="67" t="s">
        <v>55</v>
      </c>
      <c r="C15" s="31" t="s">
        <v>60</v>
      </c>
      <c r="D15" s="31" t="s">
        <v>28</v>
      </c>
      <c r="E15" s="38">
        <f t="shared" si="1"/>
        <v>238.9</v>
      </c>
      <c r="F15" s="38" t="s">
        <v>19</v>
      </c>
      <c r="G15" s="81">
        <v>238.9</v>
      </c>
      <c r="H15" s="38">
        <f t="shared" si="2"/>
        <v>79.7</v>
      </c>
      <c r="I15" s="38" t="s">
        <v>19</v>
      </c>
      <c r="J15" s="81">
        <v>79.7</v>
      </c>
      <c r="K15" s="3">
        <f t="shared" si="3"/>
        <v>13.140549999999999</v>
      </c>
      <c r="L15" s="3" t="s">
        <v>19</v>
      </c>
      <c r="M15" s="3">
        <v>13.140549999999999</v>
      </c>
      <c r="N15" s="3">
        <f t="shared" si="0"/>
        <v>13.140549999999999</v>
      </c>
      <c r="O15" s="3" t="s">
        <v>19</v>
      </c>
      <c r="P15" s="3">
        <v>13.140549999999999</v>
      </c>
      <c r="Q15" s="9">
        <f t="shared" si="4"/>
        <v>0.16487515683814302</v>
      </c>
      <c r="R15" s="9">
        <f t="shared" si="5"/>
        <v>0.16487515683814302</v>
      </c>
    </row>
    <row r="16" spans="1:18" s="2" customFormat="1" ht="33" x14ac:dyDescent="0.25">
      <c r="A16" s="30" t="s">
        <v>32</v>
      </c>
      <c r="B16" s="67" t="s">
        <v>56</v>
      </c>
      <c r="C16" s="31" t="s">
        <v>60</v>
      </c>
      <c r="D16" s="31" t="s">
        <v>28</v>
      </c>
      <c r="E16" s="38">
        <f t="shared" si="1"/>
        <v>195.2</v>
      </c>
      <c r="F16" s="38" t="s">
        <v>19</v>
      </c>
      <c r="G16" s="81">
        <v>195.2</v>
      </c>
      <c r="H16" s="38">
        <f t="shared" si="2"/>
        <v>50</v>
      </c>
      <c r="I16" s="38" t="s">
        <v>19</v>
      </c>
      <c r="J16" s="81">
        <v>50</v>
      </c>
      <c r="K16" s="3" t="str">
        <f t="shared" si="3"/>
        <v>-</v>
      </c>
      <c r="L16" s="3" t="s">
        <v>19</v>
      </c>
      <c r="M16" s="3" t="s">
        <v>19</v>
      </c>
      <c r="N16" s="3" t="str">
        <f t="shared" si="0"/>
        <v>-</v>
      </c>
      <c r="O16" s="3" t="s">
        <v>19</v>
      </c>
      <c r="P16" s="3" t="s">
        <v>19</v>
      </c>
      <c r="Q16" s="9" t="s">
        <v>19</v>
      </c>
      <c r="R16" s="9" t="s">
        <v>19</v>
      </c>
    </row>
    <row r="17" spans="1:18" s="2" customFormat="1" ht="33" x14ac:dyDescent="0.25">
      <c r="A17" s="30" t="s">
        <v>33</v>
      </c>
      <c r="B17" s="67" t="s">
        <v>57</v>
      </c>
      <c r="C17" s="31" t="s">
        <v>60</v>
      </c>
      <c r="D17" s="31" t="s">
        <v>28</v>
      </c>
      <c r="E17" s="38">
        <f t="shared" si="1"/>
        <v>200.3</v>
      </c>
      <c r="F17" s="38" t="s">
        <v>19</v>
      </c>
      <c r="G17" s="81">
        <v>200.3</v>
      </c>
      <c r="H17" s="38">
        <f t="shared" si="2"/>
        <v>59.5</v>
      </c>
      <c r="I17" s="38" t="s">
        <v>19</v>
      </c>
      <c r="J17" s="81">
        <v>59.5</v>
      </c>
      <c r="K17" s="3">
        <f t="shared" si="3"/>
        <v>59.482799999999997</v>
      </c>
      <c r="L17" s="3" t="s">
        <v>19</v>
      </c>
      <c r="M17" s="3">
        <v>59.482799999999997</v>
      </c>
      <c r="N17" s="3">
        <f t="shared" si="0"/>
        <v>59.482799999999997</v>
      </c>
      <c r="O17" s="3" t="s">
        <v>19</v>
      </c>
      <c r="P17" s="3">
        <v>59.482799999999997</v>
      </c>
      <c r="Q17" s="9">
        <f t="shared" si="4"/>
        <v>0.99971092436974784</v>
      </c>
      <c r="R17" s="9">
        <f t="shared" si="5"/>
        <v>0.99971092436974784</v>
      </c>
    </row>
    <row r="18" spans="1:18" s="2" customFormat="1" ht="33" x14ac:dyDescent="0.25">
      <c r="A18" s="30" t="s">
        <v>34</v>
      </c>
      <c r="B18" s="67" t="s">
        <v>58</v>
      </c>
      <c r="C18" s="31" t="s">
        <v>60</v>
      </c>
      <c r="D18" s="31" t="s">
        <v>28</v>
      </c>
      <c r="E18" s="38">
        <f t="shared" si="1"/>
        <v>116.8</v>
      </c>
      <c r="F18" s="38" t="s">
        <v>19</v>
      </c>
      <c r="G18" s="81">
        <v>116.8</v>
      </c>
      <c r="H18" s="38" t="str">
        <f t="shared" si="2"/>
        <v>-</v>
      </c>
      <c r="I18" s="38" t="s">
        <v>19</v>
      </c>
      <c r="J18" s="81" t="s">
        <v>19</v>
      </c>
      <c r="K18" s="3" t="str">
        <f t="shared" si="3"/>
        <v>-</v>
      </c>
      <c r="L18" s="3" t="s">
        <v>19</v>
      </c>
      <c r="M18" s="3" t="s">
        <v>19</v>
      </c>
      <c r="N18" s="3" t="str">
        <f t="shared" si="0"/>
        <v>-</v>
      </c>
      <c r="O18" s="3" t="s">
        <v>19</v>
      </c>
      <c r="P18" s="3" t="s">
        <v>19</v>
      </c>
      <c r="Q18" s="9" t="s">
        <v>19</v>
      </c>
      <c r="R18" s="9" t="s">
        <v>19</v>
      </c>
    </row>
    <row r="19" spans="1:18" s="2" customFormat="1" ht="33" x14ac:dyDescent="0.25">
      <c r="A19" s="30" t="s">
        <v>35</v>
      </c>
      <c r="B19" s="67" t="s">
        <v>59</v>
      </c>
      <c r="C19" s="31" t="s">
        <v>60</v>
      </c>
      <c r="D19" s="31" t="s">
        <v>28</v>
      </c>
      <c r="E19" s="38">
        <f>G19</f>
        <v>245.6</v>
      </c>
      <c r="F19" s="38" t="s">
        <v>19</v>
      </c>
      <c r="G19" s="81">
        <v>245.6</v>
      </c>
      <c r="H19" s="38">
        <f>J19</f>
        <v>61.4</v>
      </c>
      <c r="I19" s="38" t="s">
        <v>19</v>
      </c>
      <c r="J19" s="81">
        <v>61.4</v>
      </c>
      <c r="K19" s="3">
        <f t="shared" si="3"/>
        <v>45.318800000000003</v>
      </c>
      <c r="L19" s="3" t="s">
        <v>19</v>
      </c>
      <c r="M19" s="3">
        <v>45.318800000000003</v>
      </c>
      <c r="N19" s="3">
        <f t="shared" si="0"/>
        <v>45.318800000000003</v>
      </c>
      <c r="O19" s="3" t="s">
        <v>19</v>
      </c>
      <c r="P19" s="3">
        <v>45.318800000000003</v>
      </c>
      <c r="Q19" s="9">
        <f t="shared" si="4"/>
        <v>0.73809120521172644</v>
      </c>
      <c r="R19" s="9">
        <f t="shared" si="5"/>
        <v>0.73809120521172644</v>
      </c>
    </row>
    <row r="20" spans="1:18" s="2" customFormat="1" x14ac:dyDescent="0.25">
      <c r="A20" s="30"/>
      <c r="B20" s="129" t="s">
        <v>61</v>
      </c>
      <c r="C20" s="129"/>
      <c r="D20" s="129"/>
      <c r="E20" s="45">
        <f t="shared" ref="E20:E23" si="6">G20</f>
        <v>379.29999999999995</v>
      </c>
      <c r="F20" s="45">
        <v>0</v>
      </c>
      <c r="G20" s="45">
        <f t="shared" ref="G20:P20" si="7">SUM(G21:G23)</f>
        <v>379.29999999999995</v>
      </c>
      <c r="H20" s="45">
        <f t="shared" ref="H20:H23" si="8">J20</f>
        <v>0</v>
      </c>
      <c r="I20" s="45">
        <v>0</v>
      </c>
      <c r="J20" s="45">
        <f t="shared" ref="J20" si="9">SUM(J21:J23)</f>
        <v>0</v>
      </c>
      <c r="K20" s="6">
        <f t="shared" si="7"/>
        <v>0</v>
      </c>
      <c r="L20" s="6">
        <f t="shared" si="7"/>
        <v>0</v>
      </c>
      <c r="M20" s="6">
        <f t="shared" si="7"/>
        <v>0</v>
      </c>
      <c r="N20" s="6">
        <f t="shared" si="7"/>
        <v>0</v>
      </c>
      <c r="O20" s="6">
        <f t="shared" si="7"/>
        <v>0</v>
      </c>
      <c r="P20" s="6">
        <f t="shared" si="7"/>
        <v>0</v>
      </c>
      <c r="Q20" s="55">
        <v>0</v>
      </c>
      <c r="R20" s="55">
        <v>0</v>
      </c>
    </row>
    <row r="21" spans="1:18" s="2" customFormat="1" ht="33" x14ac:dyDescent="0.25">
      <c r="A21" s="30" t="s">
        <v>42</v>
      </c>
      <c r="B21" s="68" t="s">
        <v>5</v>
      </c>
      <c r="C21" s="31" t="s">
        <v>60</v>
      </c>
      <c r="D21" s="31" t="s">
        <v>28</v>
      </c>
      <c r="E21" s="38">
        <f t="shared" si="6"/>
        <v>52.1</v>
      </c>
      <c r="F21" s="38" t="s">
        <v>19</v>
      </c>
      <c r="G21" s="81">
        <v>52.1</v>
      </c>
      <c r="H21" s="38" t="str">
        <f>J21</f>
        <v>-</v>
      </c>
      <c r="I21" s="38" t="s">
        <v>19</v>
      </c>
      <c r="J21" s="81" t="s">
        <v>19</v>
      </c>
      <c r="K21" s="3" t="str">
        <f t="shared" ref="K21:K23" si="10">M21</f>
        <v>-</v>
      </c>
      <c r="L21" s="3" t="s">
        <v>19</v>
      </c>
      <c r="M21" s="3" t="s">
        <v>19</v>
      </c>
      <c r="N21" s="3" t="str">
        <f t="shared" ref="N21:N22" si="11">P21</f>
        <v>-</v>
      </c>
      <c r="O21" s="3" t="s">
        <v>19</v>
      </c>
      <c r="P21" s="3" t="s">
        <v>19</v>
      </c>
      <c r="Q21" s="9" t="s">
        <v>19</v>
      </c>
      <c r="R21" s="9" t="s">
        <v>19</v>
      </c>
    </row>
    <row r="22" spans="1:18" s="2" customFormat="1" ht="33" x14ac:dyDescent="0.25">
      <c r="A22" s="30" t="s">
        <v>43</v>
      </c>
      <c r="B22" s="68" t="s">
        <v>4</v>
      </c>
      <c r="C22" s="31" t="s">
        <v>60</v>
      </c>
      <c r="D22" s="31" t="s">
        <v>28</v>
      </c>
      <c r="E22" s="38">
        <f t="shared" si="6"/>
        <v>115</v>
      </c>
      <c r="F22" s="38" t="s">
        <v>19</v>
      </c>
      <c r="G22" s="81">
        <v>115</v>
      </c>
      <c r="H22" s="38" t="str">
        <f t="shared" si="8"/>
        <v>-</v>
      </c>
      <c r="I22" s="38" t="s">
        <v>19</v>
      </c>
      <c r="J22" s="81" t="s">
        <v>19</v>
      </c>
      <c r="K22" s="3" t="str">
        <f t="shared" si="10"/>
        <v>-</v>
      </c>
      <c r="L22" s="3" t="s">
        <v>19</v>
      </c>
      <c r="M22" s="3" t="s">
        <v>19</v>
      </c>
      <c r="N22" s="3" t="str">
        <f t="shared" si="11"/>
        <v>-</v>
      </c>
      <c r="O22" s="3" t="s">
        <v>19</v>
      </c>
      <c r="P22" s="3" t="s">
        <v>19</v>
      </c>
      <c r="Q22" s="9" t="s">
        <v>19</v>
      </c>
      <c r="R22" s="9" t="s">
        <v>19</v>
      </c>
    </row>
    <row r="23" spans="1:18" s="2" customFormat="1" ht="33" x14ac:dyDescent="0.25">
      <c r="A23" s="30" t="s">
        <v>44</v>
      </c>
      <c r="B23" s="68" t="s">
        <v>0</v>
      </c>
      <c r="C23" s="31" t="s">
        <v>60</v>
      </c>
      <c r="D23" s="31" t="s">
        <v>28</v>
      </c>
      <c r="E23" s="38">
        <f t="shared" si="6"/>
        <v>212.2</v>
      </c>
      <c r="F23" s="38" t="s">
        <v>19</v>
      </c>
      <c r="G23" s="81">
        <v>212.2</v>
      </c>
      <c r="H23" s="38" t="str">
        <f t="shared" si="8"/>
        <v>-</v>
      </c>
      <c r="I23" s="38" t="s">
        <v>19</v>
      </c>
      <c r="J23" s="81" t="s">
        <v>19</v>
      </c>
      <c r="K23" s="3" t="str">
        <f t="shared" si="10"/>
        <v>-</v>
      </c>
      <c r="L23" s="3" t="s">
        <v>19</v>
      </c>
      <c r="M23" s="3" t="s">
        <v>19</v>
      </c>
      <c r="N23" s="3" t="str">
        <f>P23</f>
        <v>-</v>
      </c>
      <c r="O23" s="3" t="s">
        <v>19</v>
      </c>
      <c r="P23" s="3" t="s">
        <v>19</v>
      </c>
      <c r="Q23" s="9" t="s">
        <v>19</v>
      </c>
      <c r="R23" s="9" t="s">
        <v>19</v>
      </c>
    </row>
    <row r="24" spans="1:18" s="2" customFormat="1" ht="71.25" customHeight="1" x14ac:dyDescent="0.25">
      <c r="A24" s="30"/>
      <c r="B24" s="129" t="s">
        <v>249</v>
      </c>
      <c r="C24" s="129"/>
      <c r="D24" s="129"/>
      <c r="E24" s="6">
        <f>G24</f>
        <v>18105.203986251527</v>
      </c>
      <c r="F24" s="6">
        <v>0</v>
      </c>
      <c r="G24" s="6">
        <f>SUM(G25:G40)</f>
        <v>18105.203986251527</v>
      </c>
      <c r="H24" s="6">
        <f>J24</f>
        <v>1870</v>
      </c>
      <c r="I24" s="6">
        <v>0</v>
      </c>
      <c r="J24" s="6">
        <f>SUM(J25:J40)</f>
        <v>1870</v>
      </c>
      <c r="K24" s="6">
        <f t="shared" ref="K24:M24" si="12">SUM(K25:K40)</f>
        <v>1625.1419600000002</v>
      </c>
      <c r="L24" s="6">
        <f t="shared" si="12"/>
        <v>0</v>
      </c>
      <c r="M24" s="6">
        <f t="shared" si="12"/>
        <v>1625.1419600000002</v>
      </c>
      <c r="N24" s="6">
        <f>P24</f>
        <v>1625.1419600000002</v>
      </c>
      <c r="O24" s="6">
        <v>0</v>
      </c>
      <c r="P24" s="6">
        <f>SUM(P25:P40)</f>
        <v>1625.1419600000002</v>
      </c>
      <c r="Q24" s="55">
        <f t="shared" si="4"/>
        <v>0.86905987165775411</v>
      </c>
      <c r="R24" s="55">
        <f t="shared" si="5"/>
        <v>0.86905987165775411</v>
      </c>
    </row>
    <row r="25" spans="1:18" s="2" customFormat="1" ht="33" x14ac:dyDescent="0.25">
      <c r="A25" s="30" t="s">
        <v>65</v>
      </c>
      <c r="B25" s="82" t="s">
        <v>47</v>
      </c>
      <c r="C25" s="31" t="s">
        <v>60</v>
      </c>
      <c r="D25" s="31" t="s">
        <v>28</v>
      </c>
      <c r="E25" s="3">
        <f>G25</f>
        <v>711.9</v>
      </c>
      <c r="F25" s="3" t="s">
        <v>19</v>
      </c>
      <c r="G25" s="81">
        <v>711.9</v>
      </c>
      <c r="H25" s="3" t="str">
        <f>J25</f>
        <v>-</v>
      </c>
      <c r="I25" s="3" t="s">
        <v>19</v>
      </c>
      <c r="J25" s="81" t="s">
        <v>19</v>
      </c>
      <c r="K25" s="3" t="str">
        <f>M25</f>
        <v>-</v>
      </c>
      <c r="L25" s="3" t="s">
        <v>19</v>
      </c>
      <c r="M25" s="3" t="s">
        <v>19</v>
      </c>
      <c r="N25" s="3" t="str">
        <f t="shared" ref="N25:N40" si="13">P25</f>
        <v>-</v>
      </c>
      <c r="O25" s="3" t="s">
        <v>19</v>
      </c>
      <c r="P25" s="3" t="s">
        <v>19</v>
      </c>
      <c r="Q25" s="9" t="s">
        <v>19</v>
      </c>
      <c r="R25" s="9" t="s">
        <v>19</v>
      </c>
    </row>
    <row r="26" spans="1:18" s="2" customFormat="1" ht="33" x14ac:dyDescent="0.25">
      <c r="A26" s="30" t="s">
        <v>66</v>
      </c>
      <c r="B26" s="82" t="s">
        <v>48</v>
      </c>
      <c r="C26" s="31" t="s">
        <v>60</v>
      </c>
      <c r="D26" s="31" t="s">
        <v>28</v>
      </c>
      <c r="E26" s="3">
        <f t="shared" ref="E26:E40" si="14">G26</f>
        <v>719.10398625152698</v>
      </c>
      <c r="F26" s="3" t="s">
        <v>19</v>
      </c>
      <c r="G26" s="81">
        <v>719.10398625152698</v>
      </c>
      <c r="H26" s="3" t="str">
        <f t="shared" ref="H26" si="15">J26</f>
        <v>-</v>
      </c>
      <c r="I26" s="3" t="s">
        <v>19</v>
      </c>
      <c r="J26" s="81" t="s">
        <v>19</v>
      </c>
      <c r="K26" s="3" t="str">
        <f>M26</f>
        <v>-</v>
      </c>
      <c r="L26" s="3" t="s">
        <v>19</v>
      </c>
      <c r="M26" s="3" t="s">
        <v>19</v>
      </c>
      <c r="N26" s="3" t="str">
        <f t="shared" si="13"/>
        <v>-</v>
      </c>
      <c r="O26" s="3" t="s">
        <v>19</v>
      </c>
      <c r="P26" s="3" t="s">
        <v>19</v>
      </c>
      <c r="Q26" s="9" t="s">
        <v>19</v>
      </c>
      <c r="R26" s="9" t="s">
        <v>19</v>
      </c>
    </row>
    <row r="27" spans="1:18" s="2" customFormat="1" ht="33" x14ac:dyDescent="0.25">
      <c r="A27" s="30" t="s">
        <v>67</v>
      </c>
      <c r="B27" s="82" t="s">
        <v>62</v>
      </c>
      <c r="C27" s="31" t="s">
        <v>60</v>
      </c>
      <c r="D27" s="31" t="s">
        <v>28</v>
      </c>
      <c r="E27" s="3" t="s">
        <v>19</v>
      </c>
      <c r="F27" s="3" t="s">
        <v>19</v>
      </c>
      <c r="G27" s="81">
        <v>226.5</v>
      </c>
      <c r="H27" s="3" t="s">
        <v>19</v>
      </c>
      <c r="I27" s="3" t="s">
        <v>19</v>
      </c>
      <c r="J27" s="81" t="s">
        <v>19</v>
      </c>
      <c r="K27" s="3" t="s">
        <v>19</v>
      </c>
      <c r="L27" s="3" t="s">
        <v>19</v>
      </c>
      <c r="M27" s="3" t="s">
        <v>19</v>
      </c>
      <c r="N27" s="3" t="s">
        <v>19</v>
      </c>
      <c r="O27" s="3" t="s">
        <v>19</v>
      </c>
      <c r="P27" s="3" t="s">
        <v>19</v>
      </c>
      <c r="Q27" s="9" t="s">
        <v>19</v>
      </c>
      <c r="R27" s="9" t="s">
        <v>19</v>
      </c>
    </row>
    <row r="28" spans="1:18" s="2" customFormat="1" ht="33" x14ac:dyDescent="0.25">
      <c r="A28" s="30" t="s">
        <v>68</v>
      </c>
      <c r="B28" s="82" t="s">
        <v>50</v>
      </c>
      <c r="C28" s="31" t="s">
        <v>60</v>
      </c>
      <c r="D28" s="31" t="s">
        <v>28</v>
      </c>
      <c r="E28" s="3">
        <f t="shared" si="14"/>
        <v>510.7</v>
      </c>
      <c r="F28" s="3" t="s">
        <v>19</v>
      </c>
      <c r="G28" s="81">
        <v>510.7</v>
      </c>
      <c r="H28" s="3" t="str">
        <f t="shared" ref="H28:H35" si="16">J28</f>
        <v>-</v>
      </c>
      <c r="I28" s="3" t="s">
        <v>19</v>
      </c>
      <c r="J28" s="81" t="s">
        <v>19</v>
      </c>
      <c r="K28" s="3" t="str">
        <f t="shared" ref="K28:K40" si="17">M28</f>
        <v>-</v>
      </c>
      <c r="L28" s="3" t="s">
        <v>19</v>
      </c>
      <c r="M28" s="3" t="s">
        <v>19</v>
      </c>
      <c r="N28" s="3" t="str">
        <f t="shared" si="13"/>
        <v>-</v>
      </c>
      <c r="O28" s="3" t="s">
        <v>19</v>
      </c>
      <c r="P28" s="3" t="s">
        <v>19</v>
      </c>
      <c r="Q28" s="9" t="s">
        <v>19</v>
      </c>
      <c r="R28" s="9" t="s">
        <v>19</v>
      </c>
    </row>
    <row r="29" spans="1:18" s="2" customFormat="1" ht="33" x14ac:dyDescent="0.25">
      <c r="A29" s="30" t="s">
        <v>69</v>
      </c>
      <c r="B29" s="82" t="s">
        <v>51</v>
      </c>
      <c r="C29" s="31" t="s">
        <v>60</v>
      </c>
      <c r="D29" s="31" t="s">
        <v>28</v>
      </c>
      <c r="E29" s="3">
        <f t="shared" si="14"/>
        <v>331.7</v>
      </c>
      <c r="F29" s="3" t="s">
        <v>19</v>
      </c>
      <c r="G29" s="81">
        <v>331.7</v>
      </c>
      <c r="H29" s="3">
        <f t="shared" si="16"/>
        <v>100</v>
      </c>
      <c r="I29" s="3" t="s">
        <v>19</v>
      </c>
      <c r="J29" s="81">
        <v>100</v>
      </c>
      <c r="K29" s="3" t="str">
        <f t="shared" si="17"/>
        <v>-</v>
      </c>
      <c r="L29" s="3" t="s">
        <v>19</v>
      </c>
      <c r="M29" s="3" t="s">
        <v>19</v>
      </c>
      <c r="N29" s="3" t="str">
        <f t="shared" si="13"/>
        <v>-</v>
      </c>
      <c r="O29" s="3" t="s">
        <v>19</v>
      </c>
      <c r="P29" s="3" t="s">
        <v>19</v>
      </c>
      <c r="Q29" s="9" t="s">
        <v>19</v>
      </c>
      <c r="R29" s="9" t="s">
        <v>19</v>
      </c>
    </row>
    <row r="30" spans="1:18" s="2" customFormat="1" ht="33" x14ac:dyDescent="0.25">
      <c r="A30" s="30" t="s">
        <v>70</v>
      </c>
      <c r="B30" s="82" t="s">
        <v>52</v>
      </c>
      <c r="C30" s="31" t="s">
        <v>60</v>
      </c>
      <c r="D30" s="31" t="s">
        <v>28</v>
      </c>
      <c r="E30" s="3">
        <f t="shared" si="14"/>
        <v>719.1</v>
      </c>
      <c r="F30" s="3" t="s">
        <v>19</v>
      </c>
      <c r="G30" s="81">
        <v>719.1</v>
      </c>
      <c r="H30" s="3" t="str">
        <f t="shared" si="16"/>
        <v>-</v>
      </c>
      <c r="I30" s="3" t="s">
        <v>19</v>
      </c>
      <c r="J30" s="81" t="s">
        <v>19</v>
      </c>
      <c r="K30" s="3" t="str">
        <f t="shared" si="17"/>
        <v>-</v>
      </c>
      <c r="L30" s="3" t="s">
        <v>19</v>
      </c>
      <c r="M30" s="3" t="s">
        <v>19</v>
      </c>
      <c r="N30" s="3" t="str">
        <f t="shared" si="13"/>
        <v>-</v>
      </c>
      <c r="O30" s="3" t="s">
        <v>19</v>
      </c>
      <c r="P30" s="3" t="s">
        <v>19</v>
      </c>
      <c r="Q30" s="9" t="s">
        <v>19</v>
      </c>
      <c r="R30" s="9" t="s">
        <v>19</v>
      </c>
    </row>
    <row r="31" spans="1:18" s="2" customFormat="1" ht="33" x14ac:dyDescent="0.25">
      <c r="A31" s="30" t="s">
        <v>71</v>
      </c>
      <c r="B31" s="82" t="s">
        <v>53</v>
      </c>
      <c r="C31" s="31" t="s">
        <v>60</v>
      </c>
      <c r="D31" s="31" t="s">
        <v>28</v>
      </c>
      <c r="E31" s="3">
        <f t="shared" si="14"/>
        <v>1817.4</v>
      </c>
      <c r="F31" s="3" t="s">
        <v>19</v>
      </c>
      <c r="G31" s="81">
        <v>1817.4</v>
      </c>
      <c r="H31" s="3" t="str">
        <f t="shared" si="16"/>
        <v>-</v>
      </c>
      <c r="I31" s="3" t="s">
        <v>19</v>
      </c>
      <c r="J31" s="81" t="s">
        <v>19</v>
      </c>
      <c r="K31" s="3" t="str">
        <f t="shared" si="17"/>
        <v>-</v>
      </c>
      <c r="L31" s="3" t="s">
        <v>19</v>
      </c>
      <c r="M31" s="3" t="s">
        <v>19</v>
      </c>
      <c r="N31" s="3" t="str">
        <f t="shared" si="13"/>
        <v>-</v>
      </c>
      <c r="O31" s="3" t="s">
        <v>19</v>
      </c>
      <c r="P31" s="3" t="s">
        <v>19</v>
      </c>
      <c r="Q31" s="9" t="s">
        <v>19</v>
      </c>
      <c r="R31" s="9" t="s">
        <v>19</v>
      </c>
    </row>
    <row r="32" spans="1:18" s="2" customFormat="1" ht="33" x14ac:dyDescent="0.25">
      <c r="A32" s="30" t="s">
        <v>72</v>
      </c>
      <c r="B32" s="82" t="s">
        <v>63</v>
      </c>
      <c r="C32" s="31" t="s">
        <v>60</v>
      </c>
      <c r="D32" s="31" t="s">
        <v>28</v>
      </c>
      <c r="E32" s="3">
        <f t="shared" si="14"/>
        <v>3419.7</v>
      </c>
      <c r="F32" s="3" t="s">
        <v>19</v>
      </c>
      <c r="G32" s="81">
        <v>3419.7</v>
      </c>
      <c r="H32" s="3">
        <f t="shared" si="16"/>
        <v>1440</v>
      </c>
      <c r="I32" s="3" t="s">
        <v>19</v>
      </c>
      <c r="J32" s="81">
        <v>1440</v>
      </c>
      <c r="K32" s="3">
        <f t="shared" si="17"/>
        <v>1429.2319600000001</v>
      </c>
      <c r="L32" s="3" t="s">
        <v>19</v>
      </c>
      <c r="M32" s="3">
        <v>1429.2319600000001</v>
      </c>
      <c r="N32" s="3">
        <f t="shared" si="13"/>
        <v>1429.2319600000001</v>
      </c>
      <c r="O32" s="3" t="s">
        <v>19</v>
      </c>
      <c r="P32" s="3">
        <v>1429.2319600000001</v>
      </c>
      <c r="Q32" s="9">
        <f t="shared" si="4"/>
        <v>0.99252219444444445</v>
      </c>
      <c r="R32" s="9">
        <f t="shared" si="5"/>
        <v>0.99252219444444445</v>
      </c>
    </row>
    <row r="33" spans="1:18" s="2" customFormat="1" ht="33" x14ac:dyDescent="0.25">
      <c r="A33" s="30" t="s">
        <v>73</v>
      </c>
      <c r="B33" s="82" t="s">
        <v>64</v>
      </c>
      <c r="C33" s="31" t="s">
        <v>60</v>
      </c>
      <c r="D33" s="31" t="s">
        <v>28</v>
      </c>
      <c r="E33" s="3">
        <f t="shared" si="14"/>
        <v>861.5</v>
      </c>
      <c r="F33" s="3" t="s">
        <v>19</v>
      </c>
      <c r="G33" s="81">
        <v>861.5</v>
      </c>
      <c r="H33" s="3">
        <f t="shared" si="16"/>
        <v>300</v>
      </c>
      <c r="I33" s="3" t="s">
        <v>19</v>
      </c>
      <c r="J33" s="81">
        <v>300</v>
      </c>
      <c r="K33" s="3">
        <f t="shared" si="17"/>
        <v>195.91</v>
      </c>
      <c r="L33" s="3" t="s">
        <v>19</v>
      </c>
      <c r="M33" s="3">
        <v>195.91</v>
      </c>
      <c r="N33" s="3">
        <f t="shared" si="13"/>
        <v>195.91</v>
      </c>
      <c r="O33" s="3" t="s">
        <v>19</v>
      </c>
      <c r="P33" s="3">
        <v>195.91</v>
      </c>
      <c r="Q33" s="9">
        <f t="shared" si="4"/>
        <v>0.65303333333333335</v>
      </c>
      <c r="R33" s="9">
        <f t="shared" si="5"/>
        <v>0.65303333333333335</v>
      </c>
    </row>
    <row r="34" spans="1:18" s="2" customFormat="1" ht="33" x14ac:dyDescent="0.25">
      <c r="A34" s="30" t="s">
        <v>74</v>
      </c>
      <c r="B34" s="82" t="s">
        <v>54</v>
      </c>
      <c r="C34" s="31" t="s">
        <v>60</v>
      </c>
      <c r="D34" s="31" t="s">
        <v>28</v>
      </c>
      <c r="E34" s="3">
        <f t="shared" si="14"/>
        <v>485.4</v>
      </c>
      <c r="F34" s="3" t="s">
        <v>19</v>
      </c>
      <c r="G34" s="81">
        <v>485.4</v>
      </c>
      <c r="H34" s="3" t="str">
        <f t="shared" si="16"/>
        <v>-</v>
      </c>
      <c r="I34" s="3" t="s">
        <v>19</v>
      </c>
      <c r="J34" s="81" t="s">
        <v>19</v>
      </c>
      <c r="K34" s="3" t="str">
        <f t="shared" si="17"/>
        <v>-</v>
      </c>
      <c r="L34" s="3" t="s">
        <v>19</v>
      </c>
      <c r="M34" s="3" t="s">
        <v>19</v>
      </c>
      <c r="N34" s="3" t="str">
        <f t="shared" si="13"/>
        <v>-</v>
      </c>
      <c r="O34" s="3" t="s">
        <v>19</v>
      </c>
      <c r="P34" s="3" t="s">
        <v>19</v>
      </c>
      <c r="Q34" s="9" t="s">
        <v>19</v>
      </c>
      <c r="R34" s="9" t="s">
        <v>19</v>
      </c>
    </row>
    <row r="35" spans="1:18" s="2" customFormat="1" ht="33" x14ac:dyDescent="0.25">
      <c r="A35" s="30" t="s">
        <v>75</v>
      </c>
      <c r="B35" s="82" t="s">
        <v>85</v>
      </c>
      <c r="C35" s="31" t="s">
        <v>60</v>
      </c>
      <c r="D35" s="31" t="s">
        <v>28</v>
      </c>
      <c r="E35" s="3">
        <f t="shared" si="14"/>
        <v>918.7</v>
      </c>
      <c r="F35" s="3"/>
      <c r="G35" s="81">
        <v>918.7</v>
      </c>
      <c r="H35" s="3" t="str">
        <f t="shared" si="16"/>
        <v>-</v>
      </c>
      <c r="I35" s="3"/>
      <c r="J35" s="81" t="s">
        <v>19</v>
      </c>
      <c r="K35" s="3" t="str">
        <f t="shared" si="17"/>
        <v>-</v>
      </c>
      <c r="L35" s="3" t="s">
        <v>19</v>
      </c>
      <c r="M35" s="3" t="s">
        <v>19</v>
      </c>
      <c r="N35" s="3" t="str">
        <f t="shared" ref="N35" si="18">P35</f>
        <v>-</v>
      </c>
      <c r="O35" s="3" t="s">
        <v>19</v>
      </c>
      <c r="P35" s="3" t="s">
        <v>19</v>
      </c>
      <c r="Q35" s="9" t="s">
        <v>19</v>
      </c>
      <c r="R35" s="9" t="s">
        <v>19</v>
      </c>
    </row>
    <row r="36" spans="1:18" s="2" customFormat="1" ht="33" x14ac:dyDescent="0.25">
      <c r="A36" s="30" t="s">
        <v>76</v>
      </c>
      <c r="B36" s="82" t="s">
        <v>55</v>
      </c>
      <c r="C36" s="31" t="s">
        <v>60</v>
      </c>
      <c r="D36" s="31" t="s">
        <v>28</v>
      </c>
      <c r="E36" s="3" t="s">
        <v>19</v>
      </c>
      <c r="F36" s="3" t="s">
        <v>19</v>
      </c>
      <c r="G36" s="81">
        <v>1174.3</v>
      </c>
      <c r="H36" s="3" t="s">
        <v>19</v>
      </c>
      <c r="I36" s="3" t="s">
        <v>19</v>
      </c>
      <c r="J36" s="81" t="s">
        <v>19</v>
      </c>
      <c r="K36" s="3" t="s">
        <v>19</v>
      </c>
      <c r="L36" s="3" t="s">
        <v>19</v>
      </c>
      <c r="M36" s="3" t="s">
        <v>19</v>
      </c>
      <c r="N36" s="3" t="s">
        <v>19</v>
      </c>
      <c r="O36" s="3" t="s">
        <v>19</v>
      </c>
      <c r="P36" s="3" t="s">
        <v>19</v>
      </c>
      <c r="Q36" s="9" t="s">
        <v>19</v>
      </c>
      <c r="R36" s="9" t="s">
        <v>19</v>
      </c>
    </row>
    <row r="37" spans="1:18" s="2" customFormat="1" ht="33" x14ac:dyDescent="0.25">
      <c r="A37" s="30" t="s">
        <v>77</v>
      </c>
      <c r="B37" s="82" t="s">
        <v>56</v>
      </c>
      <c r="C37" s="31" t="s">
        <v>60</v>
      </c>
      <c r="D37" s="31" t="s">
        <v>28</v>
      </c>
      <c r="E37" s="3">
        <f t="shared" si="14"/>
        <v>550.1</v>
      </c>
      <c r="F37" s="3" t="s">
        <v>19</v>
      </c>
      <c r="G37" s="81">
        <v>550.1</v>
      </c>
      <c r="H37" s="3" t="str">
        <f t="shared" ref="H37:H40" si="19">J37</f>
        <v>-</v>
      </c>
      <c r="I37" s="3" t="s">
        <v>19</v>
      </c>
      <c r="J37" s="81" t="s">
        <v>19</v>
      </c>
      <c r="K37" s="3" t="str">
        <f t="shared" si="17"/>
        <v>-</v>
      </c>
      <c r="L37" s="3" t="s">
        <v>19</v>
      </c>
      <c r="M37" s="3" t="s">
        <v>19</v>
      </c>
      <c r="N37" s="3" t="str">
        <f t="shared" si="13"/>
        <v>-</v>
      </c>
      <c r="O37" s="3" t="s">
        <v>19</v>
      </c>
      <c r="P37" s="3" t="s">
        <v>19</v>
      </c>
      <c r="Q37" s="9" t="s">
        <v>19</v>
      </c>
      <c r="R37" s="9" t="s">
        <v>19</v>
      </c>
    </row>
    <row r="38" spans="1:18" s="2" customFormat="1" ht="33" x14ac:dyDescent="0.25">
      <c r="A38" s="30" t="s">
        <v>78</v>
      </c>
      <c r="B38" s="82" t="s">
        <v>57</v>
      </c>
      <c r="C38" s="31" t="s">
        <v>60</v>
      </c>
      <c r="D38" s="31" t="s">
        <v>28</v>
      </c>
      <c r="E38" s="3">
        <f t="shared" si="14"/>
        <v>476.4</v>
      </c>
      <c r="F38" s="3" t="s">
        <v>19</v>
      </c>
      <c r="G38" s="81">
        <v>476.4</v>
      </c>
      <c r="H38" s="3">
        <f t="shared" si="19"/>
        <v>30</v>
      </c>
      <c r="I38" s="3" t="s">
        <v>19</v>
      </c>
      <c r="J38" s="81">
        <v>30</v>
      </c>
      <c r="K38" s="3" t="str">
        <f t="shared" si="17"/>
        <v>-</v>
      </c>
      <c r="L38" s="3" t="s">
        <v>19</v>
      </c>
      <c r="M38" s="3" t="s">
        <v>19</v>
      </c>
      <c r="N38" s="3" t="str">
        <f t="shared" si="13"/>
        <v>-</v>
      </c>
      <c r="O38" s="3" t="s">
        <v>19</v>
      </c>
      <c r="P38" s="3" t="s">
        <v>19</v>
      </c>
      <c r="Q38" s="9" t="s">
        <v>19</v>
      </c>
      <c r="R38" s="9" t="s">
        <v>19</v>
      </c>
    </row>
    <row r="39" spans="1:18" s="2" customFormat="1" ht="33" x14ac:dyDescent="0.25">
      <c r="A39" s="30" t="s">
        <v>79</v>
      </c>
      <c r="B39" s="82" t="s">
        <v>59</v>
      </c>
      <c r="C39" s="31" t="s">
        <v>60</v>
      </c>
      <c r="D39" s="31" t="s">
        <v>28</v>
      </c>
      <c r="E39" s="3">
        <f t="shared" si="14"/>
        <v>467.4</v>
      </c>
      <c r="F39" s="3" t="s">
        <v>19</v>
      </c>
      <c r="G39" s="81">
        <v>467.4</v>
      </c>
      <c r="H39" s="3" t="str">
        <f t="shared" si="19"/>
        <v>-</v>
      </c>
      <c r="I39" s="3" t="s">
        <v>19</v>
      </c>
      <c r="J39" s="81" t="s">
        <v>19</v>
      </c>
      <c r="K39" s="3" t="str">
        <f t="shared" si="17"/>
        <v>-</v>
      </c>
      <c r="L39" s="3" t="s">
        <v>19</v>
      </c>
      <c r="M39" s="3" t="s">
        <v>19</v>
      </c>
      <c r="N39" s="3" t="str">
        <f t="shared" si="13"/>
        <v>-</v>
      </c>
      <c r="O39" s="3" t="s">
        <v>19</v>
      </c>
      <c r="P39" s="3" t="s">
        <v>19</v>
      </c>
      <c r="Q39" s="9" t="s">
        <v>19</v>
      </c>
      <c r="R39" s="9" t="s">
        <v>19</v>
      </c>
    </row>
    <row r="40" spans="1:18" s="2" customFormat="1" ht="33" x14ac:dyDescent="0.25">
      <c r="A40" s="30" t="s">
        <v>235</v>
      </c>
      <c r="B40" s="82" t="s">
        <v>6</v>
      </c>
      <c r="C40" s="31" t="s">
        <v>60</v>
      </c>
      <c r="D40" s="31" t="s">
        <v>60</v>
      </c>
      <c r="E40" s="3">
        <f t="shared" si="14"/>
        <v>4715.3</v>
      </c>
      <c r="F40" s="3" t="s">
        <v>19</v>
      </c>
      <c r="G40" s="81">
        <v>4715.3</v>
      </c>
      <c r="H40" s="3" t="str">
        <f t="shared" si="19"/>
        <v>-</v>
      </c>
      <c r="I40" s="3" t="s">
        <v>19</v>
      </c>
      <c r="J40" s="81" t="s">
        <v>19</v>
      </c>
      <c r="K40" s="3" t="str">
        <f t="shared" si="17"/>
        <v>-</v>
      </c>
      <c r="L40" s="3" t="s">
        <v>19</v>
      </c>
      <c r="M40" s="3" t="s">
        <v>19</v>
      </c>
      <c r="N40" s="3" t="str">
        <f t="shared" si="13"/>
        <v>-</v>
      </c>
      <c r="O40" s="3" t="s">
        <v>19</v>
      </c>
      <c r="P40" s="3" t="s">
        <v>19</v>
      </c>
      <c r="Q40" s="9" t="s">
        <v>19</v>
      </c>
      <c r="R40" s="9" t="s">
        <v>19</v>
      </c>
    </row>
    <row r="41" spans="1:18" s="2" customFormat="1" ht="56.25" customHeight="1" x14ac:dyDescent="0.25">
      <c r="A41" s="30"/>
      <c r="B41" s="129" t="s">
        <v>80</v>
      </c>
      <c r="C41" s="129"/>
      <c r="D41" s="129"/>
      <c r="E41" s="45">
        <f t="shared" ref="E41:P41" si="20">E42+E44</f>
        <v>1051.0999999999999</v>
      </c>
      <c r="F41" s="45">
        <f t="shared" si="20"/>
        <v>0</v>
      </c>
      <c r="G41" s="45">
        <f t="shared" si="20"/>
        <v>1051.0999999999999</v>
      </c>
      <c r="H41" s="45">
        <f t="shared" ref="H41" si="21">H42+H44</f>
        <v>377.8</v>
      </c>
      <c r="I41" s="45">
        <f t="shared" ref="I41" si="22">I42+I44</f>
        <v>0</v>
      </c>
      <c r="J41" s="45">
        <f t="shared" ref="J41" si="23">J42+J44</f>
        <v>377.8</v>
      </c>
      <c r="K41" s="45">
        <f t="shared" si="20"/>
        <v>334.22699</v>
      </c>
      <c r="L41" s="45">
        <f t="shared" si="20"/>
        <v>0</v>
      </c>
      <c r="M41" s="45">
        <f t="shared" si="20"/>
        <v>334.22699</v>
      </c>
      <c r="N41" s="45">
        <f t="shared" si="20"/>
        <v>334.22699</v>
      </c>
      <c r="O41" s="45">
        <f t="shared" si="20"/>
        <v>0</v>
      </c>
      <c r="P41" s="45">
        <f t="shared" si="20"/>
        <v>334.22699</v>
      </c>
      <c r="Q41" s="55">
        <f t="shared" si="4"/>
        <v>0.88466646373742719</v>
      </c>
      <c r="R41" s="55">
        <f t="shared" si="5"/>
        <v>0.88466646373742719</v>
      </c>
    </row>
    <row r="42" spans="1:18" s="2" customFormat="1" ht="37.5" customHeight="1" x14ac:dyDescent="0.25">
      <c r="A42" s="30" t="s">
        <v>126</v>
      </c>
      <c r="B42" s="129" t="s">
        <v>81</v>
      </c>
      <c r="C42" s="129"/>
      <c r="D42" s="129"/>
      <c r="E42" s="45">
        <f t="shared" ref="E42:P42" si="24">SUM(E43:E43)</f>
        <v>0</v>
      </c>
      <c r="F42" s="45">
        <f t="shared" si="24"/>
        <v>0</v>
      </c>
      <c r="G42" s="45">
        <f t="shared" si="24"/>
        <v>0</v>
      </c>
      <c r="H42" s="45">
        <f t="shared" ref="H42" si="25">SUM(H43:H43)</f>
        <v>0</v>
      </c>
      <c r="I42" s="45">
        <f t="shared" ref="I42" si="26">SUM(I43:I43)</f>
        <v>0</v>
      </c>
      <c r="J42" s="45">
        <f t="shared" ref="J42" si="27">SUM(J43:J43)</f>
        <v>0</v>
      </c>
      <c r="K42" s="45">
        <f t="shared" si="24"/>
        <v>0</v>
      </c>
      <c r="L42" s="45">
        <f t="shared" si="24"/>
        <v>0</v>
      </c>
      <c r="M42" s="45">
        <f t="shared" si="24"/>
        <v>0</v>
      </c>
      <c r="N42" s="45">
        <f t="shared" si="24"/>
        <v>0</v>
      </c>
      <c r="O42" s="45">
        <f t="shared" si="24"/>
        <v>0</v>
      </c>
      <c r="P42" s="45">
        <f t="shared" si="24"/>
        <v>0</v>
      </c>
      <c r="Q42" s="55">
        <v>0</v>
      </c>
      <c r="R42" s="55">
        <v>0</v>
      </c>
    </row>
    <row r="43" spans="1:18" s="2" customFormat="1" ht="49.5" hidden="1" x14ac:dyDescent="0.25">
      <c r="A43" s="30" t="s">
        <v>173</v>
      </c>
      <c r="B43" s="69" t="s">
        <v>82</v>
      </c>
      <c r="C43" s="31" t="s">
        <v>27</v>
      </c>
      <c r="D43" s="31" t="s">
        <v>3</v>
      </c>
      <c r="E43" s="38">
        <f t="shared" ref="E43:E45" si="28">G43</f>
        <v>0</v>
      </c>
      <c r="F43" s="38" t="s">
        <v>19</v>
      </c>
      <c r="G43" s="46"/>
      <c r="H43" s="38">
        <f t="shared" ref="H43:H56" si="29">J43</f>
        <v>0</v>
      </c>
      <c r="I43" s="38" t="s">
        <v>19</v>
      </c>
      <c r="J43" s="46"/>
      <c r="K43" s="3">
        <f t="shared" ref="K43" si="30">M43</f>
        <v>0</v>
      </c>
      <c r="L43" s="38" t="s">
        <v>19</v>
      </c>
      <c r="M43" s="3"/>
      <c r="N43" s="3">
        <f t="shared" ref="N43" si="31">P43</f>
        <v>0</v>
      </c>
      <c r="O43" s="38" t="s">
        <v>19</v>
      </c>
      <c r="P43" s="3"/>
      <c r="Q43" s="55" t="e">
        <f t="shared" si="4"/>
        <v>#DIV/0!</v>
      </c>
      <c r="R43" s="55" t="e">
        <f t="shared" si="5"/>
        <v>#DIV/0!</v>
      </c>
    </row>
    <row r="44" spans="1:18" s="2" customFormat="1" ht="57" customHeight="1" x14ac:dyDescent="0.25">
      <c r="A44" s="30" t="s">
        <v>172</v>
      </c>
      <c r="B44" s="129" t="s">
        <v>83</v>
      </c>
      <c r="C44" s="129"/>
      <c r="D44" s="129"/>
      <c r="E44" s="45">
        <f t="shared" si="28"/>
        <v>1051.0999999999999</v>
      </c>
      <c r="F44" s="45">
        <v>0</v>
      </c>
      <c r="G44" s="45">
        <f>SUM(G45:G56)</f>
        <v>1051.0999999999999</v>
      </c>
      <c r="H44" s="45">
        <f t="shared" si="29"/>
        <v>377.8</v>
      </c>
      <c r="I44" s="45">
        <v>0</v>
      </c>
      <c r="J44" s="45">
        <f>SUM(J45:J56)</f>
        <v>377.8</v>
      </c>
      <c r="K44" s="6">
        <f>M44</f>
        <v>334.22699</v>
      </c>
      <c r="L44" s="6">
        <v>0</v>
      </c>
      <c r="M44" s="6">
        <f>SUM(M45:M56)</f>
        <v>334.22699</v>
      </c>
      <c r="N44" s="6">
        <f>P44</f>
        <v>334.22699</v>
      </c>
      <c r="O44" s="6">
        <v>0</v>
      </c>
      <c r="P44" s="6">
        <f>SUM(P45:P56)</f>
        <v>334.22699</v>
      </c>
      <c r="Q44" s="55">
        <f t="shared" si="4"/>
        <v>0.88466646373742719</v>
      </c>
      <c r="R44" s="55">
        <f t="shared" si="5"/>
        <v>0.88466646373742719</v>
      </c>
    </row>
    <row r="45" spans="1:18" s="2" customFormat="1" ht="33" x14ac:dyDescent="0.25">
      <c r="A45" s="30" t="s">
        <v>174</v>
      </c>
      <c r="B45" s="82" t="s">
        <v>84</v>
      </c>
      <c r="C45" s="31" t="s">
        <v>60</v>
      </c>
      <c r="D45" s="31" t="s">
        <v>28</v>
      </c>
      <c r="E45" s="38">
        <f t="shared" si="28"/>
        <v>26.6</v>
      </c>
      <c r="F45" s="38" t="s">
        <v>19</v>
      </c>
      <c r="G45" s="83">
        <f>3.8+22.8</f>
        <v>26.6</v>
      </c>
      <c r="H45" s="38">
        <f t="shared" si="29"/>
        <v>13.3</v>
      </c>
      <c r="I45" s="38" t="s">
        <v>19</v>
      </c>
      <c r="J45" s="83">
        <v>13.3</v>
      </c>
      <c r="K45" s="3" t="s">
        <v>19</v>
      </c>
      <c r="L45" s="38" t="s">
        <v>19</v>
      </c>
      <c r="M45" s="3" t="s">
        <v>19</v>
      </c>
      <c r="N45" s="3" t="str">
        <f>P45</f>
        <v>-</v>
      </c>
      <c r="O45" s="3" t="s">
        <v>19</v>
      </c>
      <c r="P45" s="3" t="s">
        <v>19</v>
      </c>
      <c r="Q45" s="9" t="s">
        <v>19</v>
      </c>
      <c r="R45" s="9" t="s">
        <v>19</v>
      </c>
    </row>
    <row r="46" spans="1:18" s="2" customFormat="1" ht="33" x14ac:dyDescent="0.25">
      <c r="A46" s="30" t="s">
        <v>175</v>
      </c>
      <c r="B46" s="82" t="s">
        <v>47</v>
      </c>
      <c r="C46" s="31" t="s">
        <v>60</v>
      </c>
      <c r="D46" s="31" t="s">
        <v>28</v>
      </c>
      <c r="E46" s="38">
        <f t="shared" ref="E46:E56" si="32">G46</f>
        <v>98.5</v>
      </c>
      <c r="F46" s="38" t="s">
        <v>19</v>
      </c>
      <c r="G46" s="83">
        <v>98.5</v>
      </c>
      <c r="H46" s="38">
        <f t="shared" si="29"/>
        <v>49</v>
      </c>
      <c r="I46" s="38" t="s">
        <v>19</v>
      </c>
      <c r="J46" s="83">
        <v>49</v>
      </c>
      <c r="K46" s="3">
        <f t="shared" ref="K46:K56" si="33">M46</f>
        <v>34.269640000000003</v>
      </c>
      <c r="L46" s="3" t="s">
        <v>19</v>
      </c>
      <c r="M46" s="3">
        <v>34.269640000000003</v>
      </c>
      <c r="N46" s="3">
        <f t="shared" ref="N46:N55" si="34">P46</f>
        <v>34.269640000000003</v>
      </c>
      <c r="O46" s="3" t="s">
        <v>19</v>
      </c>
      <c r="P46" s="3">
        <v>34.269640000000003</v>
      </c>
      <c r="Q46" s="9">
        <f t="shared" si="4"/>
        <v>0.69938040816326541</v>
      </c>
      <c r="R46" s="9">
        <f t="shared" si="5"/>
        <v>0.69938040816326541</v>
      </c>
    </row>
    <row r="47" spans="1:18" s="2" customFormat="1" ht="33" x14ac:dyDescent="0.25">
      <c r="A47" s="30" t="s">
        <v>176</v>
      </c>
      <c r="B47" s="82" t="s">
        <v>48</v>
      </c>
      <c r="C47" s="31" t="s">
        <v>60</v>
      </c>
      <c r="D47" s="31" t="s">
        <v>28</v>
      </c>
      <c r="E47" s="38">
        <f t="shared" si="32"/>
        <v>111.6</v>
      </c>
      <c r="F47" s="38" t="s">
        <v>19</v>
      </c>
      <c r="G47" s="83">
        <v>111.6</v>
      </c>
      <c r="H47" s="38">
        <f t="shared" si="29"/>
        <v>0</v>
      </c>
      <c r="I47" s="38" t="s">
        <v>19</v>
      </c>
      <c r="J47" s="83">
        <v>0</v>
      </c>
      <c r="K47" s="3" t="s">
        <v>19</v>
      </c>
      <c r="L47" s="3" t="s">
        <v>19</v>
      </c>
      <c r="M47" s="3" t="s">
        <v>19</v>
      </c>
      <c r="N47" s="3" t="str">
        <f t="shared" si="34"/>
        <v>-</v>
      </c>
      <c r="O47" s="3" t="s">
        <v>19</v>
      </c>
      <c r="P47" s="3" t="s">
        <v>19</v>
      </c>
      <c r="Q47" s="9" t="s">
        <v>19</v>
      </c>
      <c r="R47" s="9" t="s">
        <v>19</v>
      </c>
    </row>
    <row r="48" spans="1:18" s="2" customFormat="1" ht="33" x14ac:dyDescent="0.25">
      <c r="A48" s="30" t="s">
        <v>177</v>
      </c>
      <c r="B48" s="82" t="s">
        <v>50</v>
      </c>
      <c r="C48" s="31" t="s">
        <v>60</v>
      </c>
      <c r="D48" s="31" t="s">
        <v>28</v>
      </c>
      <c r="E48" s="38">
        <f t="shared" si="32"/>
        <v>109.6</v>
      </c>
      <c r="F48" s="38" t="s">
        <v>19</v>
      </c>
      <c r="G48" s="83">
        <v>109.6</v>
      </c>
      <c r="H48" s="38">
        <f t="shared" si="29"/>
        <v>50.6</v>
      </c>
      <c r="I48" s="38" t="s">
        <v>19</v>
      </c>
      <c r="J48" s="83">
        <v>50.6</v>
      </c>
      <c r="K48" s="3">
        <f t="shared" si="33"/>
        <v>50.585799999999999</v>
      </c>
      <c r="L48" s="3" t="s">
        <v>19</v>
      </c>
      <c r="M48" s="3">
        <v>50.585799999999999</v>
      </c>
      <c r="N48" s="3">
        <f t="shared" si="34"/>
        <v>50.585799999999999</v>
      </c>
      <c r="O48" s="3" t="s">
        <v>19</v>
      </c>
      <c r="P48" s="3">
        <v>50.585799999999999</v>
      </c>
      <c r="Q48" s="9">
        <f t="shared" si="4"/>
        <v>0.99971936758893276</v>
      </c>
      <c r="R48" s="9">
        <f t="shared" si="5"/>
        <v>0.99971936758893276</v>
      </c>
    </row>
    <row r="49" spans="1:18" s="2" customFormat="1" ht="33" x14ac:dyDescent="0.25">
      <c r="A49" s="30" t="s">
        <v>178</v>
      </c>
      <c r="B49" s="82" t="s">
        <v>51</v>
      </c>
      <c r="C49" s="31" t="s">
        <v>60</v>
      </c>
      <c r="D49" s="31" t="s">
        <v>28</v>
      </c>
      <c r="E49" s="38">
        <f t="shared" si="32"/>
        <v>18.100000000000001</v>
      </c>
      <c r="F49" s="38" t="s">
        <v>19</v>
      </c>
      <c r="G49" s="83">
        <f>2.6+15.5</f>
        <v>18.100000000000001</v>
      </c>
      <c r="H49" s="38">
        <f t="shared" si="29"/>
        <v>9</v>
      </c>
      <c r="I49" s="38" t="s">
        <v>19</v>
      </c>
      <c r="J49" s="83">
        <v>9</v>
      </c>
      <c r="K49" s="3">
        <v>0</v>
      </c>
      <c r="L49" s="56" t="s">
        <v>19</v>
      </c>
      <c r="M49" s="3" t="s">
        <v>19</v>
      </c>
      <c r="N49" s="3" t="str">
        <f t="shared" si="34"/>
        <v>-</v>
      </c>
      <c r="O49" s="56" t="s">
        <v>19</v>
      </c>
      <c r="P49" s="3" t="s">
        <v>19</v>
      </c>
      <c r="Q49" s="9" t="s">
        <v>19</v>
      </c>
      <c r="R49" s="9" t="s">
        <v>19</v>
      </c>
    </row>
    <row r="50" spans="1:18" s="2" customFormat="1" ht="33" x14ac:dyDescent="0.25">
      <c r="A50" s="30" t="s">
        <v>179</v>
      </c>
      <c r="B50" s="82" t="s">
        <v>52</v>
      </c>
      <c r="C50" s="31" t="s">
        <v>60</v>
      </c>
      <c r="D50" s="31" t="s">
        <v>28</v>
      </c>
      <c r="E50" s="38">
        <f t="shared" si="32"/>
        <v>130.69999999999999</v>
      </c>
      <c r="F50" s="38" t="s">
        <v>19</v>
      </c>
      <c r="G50" s="83">
        <v>130.69999999999999</v>
      </c>
      <c r="H50" s="38">
        <f t="shared" si="29"/>
        <v>65.3</v>
      </c>
      <c r="I50" s="38" t="s">
        <v>19</v>
      </c>
      <c r="J50" s="83">
        <v>65.3</v>
      </c>
      <c r="K50" s="3">
        <f t="shared" si="33"/>
        <v>65.3</v>
      </c>
      <c r="L50" s="3" t="s">
        <v>19</v>
      </c>
      <c r="M50" s="3">
        <v>65.3</v>
      </c>
      <c r="N50" s="3">
        <f t="shared" si="34"/>
        <v>65.3</v>
      </c>
      <c r="O50" s="3" t="s">
        <v>19</v>
      </c>
      <c r="P50" s="3">
        <v>65.3</v>
      </c>
      <c r="Q50" s="9">
        <f t="shared" si="4"/>
        <v>1</v>
      </c>
      <c r="R50" s="9">
        <f t="shared" si="5"/>
        <v>1</v>
      </c>
    </row>
    <row r="51" spans="1:18" s="2" customFormat="1" ht="33" x14ac:dyDescent="0.25">
      <c r="A51" s="30" t="s">
        <v>180</v>
      </c>
      <c r="B51" s="82" t="s">
        <v>53</v>
      </c>
      <c r="C51" s="31" t="s">
        <v>60</v>
      </c>
      <c r="D51" s="31" t="s">
        <v>28</v>
      </c>
      <c r="E51" s="38">
        <f t="shared" si="32"/>
        <v>144.80000000000001</v>
      </c>
      <c r="F51" s="38" t="s">
        <v>19</v>
      </c>
      <c r="G51" s="83">
        <v>144.80000000000001</v>
      </c>
      <c r="H51" s="38">
        <f t="shared" si="29"/>
        <v>110</v>
      </c>
      <c r="I51" s="38" t="s">
        <v>19</v>
      </c>
      <c r="J51" s="83">
        <v>110</v>
      </c>
      <c r="K51" s="3">
        <f t="shared" si="33"/>
        <v>110</v>
      </c>
      <c r="L51" s="3" t="s">
        <v>19</v>
      </c>
      <c r="M51" s="3">
        <v>110</v>
      </c>
      <c r="N51" s="3">
        <f t="shared" si="34"/>
        <v>110</v>
      </c>
      <c r="O51" s="3" t="s">
        <v>19</v>
      </c>
      <c r="P51" s="3">
        <v>110</v>
      </c>
      <c r="Q51" s="9">
        <f t="shared" si="4"/>
        <v>1</v>
      </c>
      <c r="R51" s="9">
        <f t="shared" si="5"/>
        <v>1</v>
      </c>
    </row>
    <row r="52" spans="1:18" s="2" customFormat="1" ht="33" x14ac:dyDescent="0.25">
      <c r="A52" s="30" t="s">
        <v>181</v>
      </c>
      <c r="B52" s="82" t="s">
        <v>64</v>
      </c>
      <c r="C52" s="31" t="s">
        <v>60</v>
      </c>
      <c r="D52" s="31" t="s">
        <v>28</v>
      </c>
      <c r="E52" s="38">
        <f t="shared" si="32"/>
        <v>34.6</v>
      </c>
      <c r="F52" s="38" t="s">
        <v>19</v>
      </c>
      <c r="G52" s="83">
        <v>34.6</v>
      </c>
      <c r="H52" s="38">
        <f t="shared" si="29"/>
        <v>17.3</v>
      </c>
      <c r="I52" s="38" t="s">
        <v>19</v>
      </c>
      <c r="J52" s="83">
        <v>17.3</v>
      </c>
      <c r="K52" s="3">
        <f t="shared" si="33"/>
        <v>10.8035</v>
      </c>
      <c r="L52" s="3" t="s">
        <v>19</v>
      </c>
      <c r="M52" s="3">
        <v>10.8035</v>
      </c>
      <c r="N52" s="3">
        <f t="shared" si="34"/>
        <v>10.8035</v>
      </c>
      <c r="O52" s="3" t="s">
        <v>19</v>
      </c>
      <c r="P52" s="3">
        <v>10.8035</v>
      </c>
      <c r="Q52" s="9">
        <f t="shared" si="4"/>
        <v>0.6244797687861271</v>
      </c>
      <c r="R52" s="9">
        <f t="shared" si="5"/>
        <v>0.6244797687861271</v>
      </c>
    </row>
    <row r="53" spans="1:18" s="2" customFormat="1" ht="33" x14ac:dyDescent="0.25">
      <c r="A53" s="30" t="s">
        <v>182</v>
      </c>
      <c r="B53" s="82" t="s">
        <v>54</v>
      </c>
      <c r="C53" s="31" t="s">
        <v>60</v>
      </c>
      <c r="D53" s="31" t="s">
        <v>28</v>
      </c>
      <c r="E53" s="38">
        <f t="shared" si="32"/>
        <v>72.900000000000006</v>
      </c>
      <c r="F53" s="38" t="s">
        <v>19</v>
      </c>
      <c r="G53" s="83">
        <v>72.900000000000006</v>
      </c>
      <c r="H53" s="38">
        <f t="shared" si="29"/>
        <v>0</v>
      </c>
      <c r="I53" s="38" t="s">
        <v>19</v>
      </c>
      <c r="J53" s="83">
        <v>0</v>
      </c>
      <c r="K53" s="3" t="str">
        <f t="shared" si="33"/>
        <v>-</v>
      </c>
      <c r="L53" s="3" t="s">
        <v>19</v>
      </c>
      <c r="M53" s="3" t="s">
        <v>19</v>
      </c>
      <c r="N53" s="3" t="str">
        <f t="shared" si="34"/>
        <v>-</v>
      </c>
      <c r="O53" s="3" t="s">
        <v>19</v>
      </c>
      <c r="P53" s="3" t="s">
        <v>19</v>
      </c>
      <c r="Q53" s="9" t="s">
        <v>19</v>
      </c>
      <c r="R53" s="9" t="s">
        <v>19</v>
      </c>
    </row>
    <row r="54" spans="1:18" s="2" customFormat="1" ht="33" x14ac:dyDescent="0.25">
      <c r="A54" s="30" t="s">
        <v>183</v>
      </c>
      <c r="B54" s="82" t="s">
        <v>85</v>
      </c>
      <c r="C54" s="31" t="s">
        <v>60</v>
      </c>
      <c r="D54" s="31" t="s">
        <v>28</v>
      </c>
      <c r="E54" s="38">
        <f t="shared" si="32"/>
        <v>27.099999999999998</v>
      </c>
      <c r="F54" s="38" t="s">
        <v>19</v>
      </c>
      <c r="G54" s="83">
        <f>3.9+23.2</f>
        <v>27.099999999999998</v>
      </c>
      <c r="H54" s="38">
        <f t="shared" si="29"/>
        <v>13</v>
      </c>
      <c r="I54" s="38" t="s">
        <v>19</v>
      </c>
      <c r="J54" s="83">
        <v>13</v>
      </c>
      <c r="K54" s="3">
        <f>M54</f>
        <v>13</v>
      </c>
      <c r="L54" s="3" t="s">
        <v>19</v>
      </c>
      <c r="M54" s="3">
        <v>13</v>
      </c>
      <c r="N54" s="3">
        <f>P54</f>
        <v>13</v>
      </c>
      <c r="O54" s="3" t="s">
        <v>19</v>
      </c>
      <c r="P54" s="3">
        <v>13</v>
      </c>
      <c r="Q54" s="9">
        <f t="shared" si="4"/>
        <v>1</v>
      </c>
      <c r="R54" s="9">
        <f t="shared" si="5"/>
        <v>1</v>
      </c>
    </row>
    <row r="55" spans="1:18" s="2" customFormat="1" ht="33" x14ac:dyDescent="0.25">
      <c r="A55" s="30" t="s">
        <v>184</v>
      </c>
      <c r="B55" s="82" t="s">
        <v>55</v>
      </c>
      <c r="C55" s="31" t="s">
        <v>60</v>
      </c>
      <c r="D55" s="31" t="s">
        <v>28</v>
      </c>
      <c r="E55" s="38">
        <f t="shared" si="32"/>
        <v>186.1</v>
      </c>
      <c r="F55" s="38" t="s">
        <v>19</v>
      </c>
      <c r="G55" s="83">
        <v>186.1</v>
      </c>
      <c r="H55" s="38">
        <f t="shared" si="29"/>
        <v>0</v>
      </c>
      <c r="I55" s="38" t="s">
        <v>19</v>
      </c>
      <c r="J55" s="83">
        <v>0</v>
      </c>
      <c r="K55" s="3" t="str">
        <f t="shared" si="33"/>
        <v>-</v>
      </c>
      <c r="L55" s="3" t="s">
        <v>19</v>
      </c>
      <c r="M55" s="3" t="s">
        <v>19</v>
      </c>
      <c r="N55" s="3" t="str">
        <f t="shared" si="34"/>
        <v>-</v>
      </c>
      <c r="O55" s="3" t="s">
        <v>19</v>
      </c>
      <c r="P55" s="3" t="s">
        <v>19</v>
      </c>
      <c r="Q55" s="9" t="s">
        <v>19</v>
      </c>
      <c r="R55" s="9" t="s">
        <v>19</v>
      </c>
    </row>
    <row r="56" spans="1:18" s="2" customFormat="1" ht="33" x14ac:dyDescent="0.25">
      <c r="A56" s="30" t="s">
        <v>317</v>
      </c>
      <c r="B56" s="82" t="s">
        <v>58</v>
      </c>
      <c r="C56" s="31" t="s">
        <v>60</v>
      </c>
      <c r="D56" s="31" t="s">
        <v>28</v>
      </c>
      <c r="E56" s="38">
        <f t="shared" si="32"/>
        <v>90.5</v>
      </c>
      <c r="F56" s="38" t="s">
        <v>19</v>
      </c>
      <c r="G56" s="83">
        <v>90.5</v>
      </c>
      <c r="H56" s="38">
        <f t="shared" si="29"/>
        <v>50.3</v>
      </c>
      <c r="I56" s="38" t="s">
        <v>19</v>
      </c>
      <c r="J56" s="83">
        <v>50.3</v>
      </c>
      <c r="K56" s="3">
        <f t="shared" si="33"/>
        <v>50.268050000000002</v>
      </c>
      <c r="L56" s="3" t="s">
        <v>19</v>
      </c>
      <c r="M56" s="3">
        <v>50.268050000000002</v>
      </c>
      <c r="N56" s="3">
        <f>P56</f>
        <v>50.268050000000002</v>
      </c>
      <c r="O56" s="3" t="s">
        <v>19</v>
      </c>
      <c r="P56" s="3">
        <v>50.268050000000002</v>
      </c>
      <c r="Q56" s="9">
        <f t="shared" si="4"/>
        <v>0.99936481113320086</v>
      </c>
      <c r="R56" s="9">
        <f t="shared" si="5"/>
        <v>0.99936481113320086</v>
      </c>
    </row>
    <row r="57" spans="1:18" s="2" customFormat="1" ht="56.25" customHeight="1" x14ac:dyDescent="0.25">
      <c r="A57" s="30"/>
      <c r="B57" s="129" t="s">
        <v>86</v>
      </c>
      <c r="C57" s="129"/>
      <c r="D57" s="129"/>
      <c r="E57" s="45">
        <f t="shared" ref="E57:P57" si="35">SUM(E58:E58)</f>
        <v>0</v>
      </c>
      <c r="F57" s="45">
        <f t="shared" si="35"/>
        <v>0</v>
      </c>
      <c r="G57" s="45">
        <f t="shared" si="35"/>
        <v>0</v>
      </c>
      <c r="H57" s="45">
        <f t="shared" ref="H57" si="36">SUM(H58:H58)</f>
        <v>0</v>
      </c>
      <c r="I57" s="45">
        <f t="shared" ref="I57" si="37">SUM(I58:I58)</f>
        <v>0</v>
      </c>
      <c r="J57" s="45">
        <f t="shared" ref="J57" si="38">SUM(J58:J58)</f>
        <v>0</v>
      </c>
      <c r="K57" s="45">
        <f t="shared" si="35"/>
        <v>0</v>
      </c>
      <c r="L57" s="45">
        <f t="shared" si="35"/>
        <v>0</v>
      </c>
      <c r="M57" s="45">
        <f t="shared" si="35"/>
        <v>0</v>
      </c>
      <c r="N57" s="45">
        <f t="shared" si="35"/>
        <v>0</v>
      </c>
      <c r="O57" s="45">
        <f t="shared" si="35"/>
        <v>0</v>
      </c>
      <c r="P57" s="45">
        <f t="shared" si="35"/>
        <v>0</v>
      </c>
      <c r="Q57" s="55">
        <v>0</v>
      </c>
      <c r="R57" s="55">
        <v>0</v>
      </c>
    </row>
    <row r="58" spans="1:18" s="2" customFormat="1" ht="82.5" hidden="1" x14ac:dyDescent="0.25">
      <c r="A58" s="30" t="s">
        <v>127</v>
      </c>
      <c r="B58" s="64" t="s">
        <v>87</v>
      </c>
      <c r="C58" s="31" t="s">
        <v>223</v>
      </c>
      <c r="D58" s="31" t="s">
        <v>28</v>
      </c>
      <c r="E58" s="38">
        <f t="shared" ref="E58:E60" si="39">G58</f>
        <v>0</v>
      </c>
      <c r="F58" s="38" t="s">
        <v>19</v>
      </c>
      <c r="G58" s="46"/>
      <c r="H58" s="38">
        <f t="shared" ref="H58" si="40">J58</f>
        <v>0</v>
      </c>
      <c r="I58" s="38" t="s">
        <v>19</v>
      </c>
      <c r="J58" s="46"/>
      <c r="K58" s="3">
        <f t="shared" ref="K58" si="41">M58</f>
        <v>0</v>
      </c>
      <c r="L58" s="3" t="s">
        <v>19</v>
      </c>
      <c r="M58" s="3"/>
      <c r="N58" s="3">
        <f t="shared" ref="N58" si="42">P58</f>
        <v>0</v>
      </c>
      <c r="O58" s="3" t="s">
        <v>19</v>
      </c>
      <c r="P58" s="3"/>
      <c r="Q58" s="55" t="e">
        <f t="shared" si="4"/>
        <v>#DIV/0!</v>
      </c>
      <c r="R58" s="55" t="e">
        <f t="shared" si="5"/>
        <v>#DIV/0!</v>
      </c>
    </row>
    <row r="59" spans="1:18" s="2" customFormat="1" ht="56.25" customHeight="1" x14ac:dyDescent="0.25">
      <c r="A59" s="30"/>
      <c r="B59" s="129" t="s">
        <v>88</v>
      </c>
      <c r="C59" s="129"/>
      <c r="D59" s="129"/>
      <c r="E59" s="45">
        <f t="shared" ref="E59:P59" si="43">SUM(E60:E60)</f>
        <v>0</v>
      </c>
      <c r="F59" s="45">
        <f t="shared" si="43"/>
        <v>0</v>
      </c>
      <c r="G59" s="45">
        <f t="shared" si="43"/>
        <v>0</v>
      </c>
      <c r="H59" s="45">
        <f t="shared" ref="H59" si="44">SUM(H60:H60)</f>
        <v>0</v>
      </c>
      <c r="I59" s="45">
        <f t="shared" ref="I59" si="45">SUM(I60:I60)</f>
        <v>0</v>
      </c>
      <c r="J59" s="45">
        <f t="shared" ref="J59" si="46">SUM(J60:J60)</f>
        <v>0</v>
      </c>
      <c r="K59" s="45">
        <f t="shared" si="43"/>
        <v>0</v>
      </c>
      <c r="L59" s="45">
        <f t="shared" si="43"/>
        <v>0</v>
      </c>
      <c r="M59" s="45">
        <f t="shared" si="43"/>
        <v>0</v>
      </c>
      <c r="N59" s="45">
        <f t="shared" si="43"/>
        <v>0</v>
      </c>
      <c r="O59" s="45">
        <f t="shared" si="43"/>
        <v>0</v>
      </c>
      <c r="P59" s="45">
        <f t="shared" si="43"/>
        <v>0</v>
      </c>
      <c r="Q59" s="55">
        <v>0</v>
      </c>
      <c r="R59" s="55">
        <v>0</v>
      </c>
    </row>
    <row r="60" spans="1:18" s="2" customFormat="1" ht="33" hidden="1" x14ac:dyDescent="0.25">
      <c r="A60" s="30" t="s">
        <v>128</v>
      </c>
      <c r="B60" s="36" t="s">
        <v>64</v>
      </c>
      <c r="C60" s="31" t="s">
        <v>60</v>
      </c>
      <c r="D60" s="31" t="s">
        <v>28</v>
      </c>
      <c r="E60" s="38">
        <f t="shared" si="39"/>
        <v>0</v>
      </c>
      <c r="F60" s="38" t="s">
        <v>19</v>
      </c>
      <c r="G60" s="46"/>
      <c r="H60" s="38">
        <f t="shared" ref="H60" si="47">J60</f>
        <v>0</v>
      </c>
      <c r="I60" s="38" t="s">
        <v>19</v>
      </c>
      <c r="J60" s="46"/>
      <c r="K60" s="3">
        <f>M60</f>
        <v>0</v>
      </c>
      <c r="L60" s="3" t="s">
        <v>19</v>
      </c>
      <c r="M60" s="3"/>
      <c r="N60" s="3">
        <f>P60</f>
        <v>0</v>
      </c>
      <c r="O60" s="3" t="s">
        <v>19</v>
      </c>
      <c r="P60" s="3"/>
      <c r="Q60" s="55" t="e">
        <f t="shared" si="4"/>
        <v>#DIV/0!</v>
      </c>
      <c r="R60" s="55" t="e">
        <f t="shared" si="5"/>
        <v>#DIV/0!</v>
      </c>
    </row>
    <row r="61" spans="1:18" s="2" customFormat="1" x14ac:dyDescent="0.25">
      <c r="A61" s="30"/>
      <c r="B61" s="130" t="s">
        <v>206</v>
      </c>
      <c r="C61" s="130"/>
      <c r="D61" s="131"/>
      <c r="E61" s="45">
        <f>E62</f>
        <v>0</v>
      </c>
      <c r="F61" s="45">
        <f t="shared" ref="F61:P61" si="48">F62</f>
        <v>0</v>
      </c>
      <c r="G61" s="45">
        <f t="shared" si="48"/>
        <v>0</v>
      </c>
      <c r="H61" s="45">
        <f>H62</f>
        <v>0</v>
      </c>
      <c r="I61" s="45">
        <f t="shared" si="48"/>
        <v>0</v>
      </c>
      <c r="J61" s="45">
        <f t="shared" si="48"/>
        <v>0</v>
      </c>
      <c r="K61" s="45">
        <f t="shared" si="48"/>
        <v>0</v>
      </c>
      <c r="L61" s="45">
        <f t="shared" si="48"/>
        <v>0</v>
      </c>
      <c r="M61" s="45">
        <f t="shared" si="48"/>
        <v>0</v>
      </c>
      <c r="N61" s="45">
        <f t="shared" si="48"/>
        <v>0</v>
      </c>
      <c r="O61" s="45">
        <f t="shared" si="48"/>
        <v>0</v>
      </c>
      <c r="P61" s="45">
        <f t="shared" si="48"/>
        <v>0</v>
      </c>
      <c r="Q61" s="55">
        <v>0</v>
      </c>
      <c r="R61" s="55">
        <v>0</v>
      </c>
    </row>
    <row r="62" spans="1:18" s="2" customFormat="1" ht="49.5" hidden="1" x14ac:dyDescent="0.25">
      <c r="A62" s="30" t="s">
        <v>208</v>
      </c>
      <c r="B62" s="36" t="s">
        <v>207</v>
      </c>
      <c r="C62" s="31" t="s">
        <v>27</v>
      </c>
      <c r="D62" s="31" t="s">
        <v>106</v>
      </c>
      <c r="E62" s="38">
        <f>F62+G62</f>
        <v>0</v>
      </c>
      <c r="F62" s="51"/>
      <c r="G62" s="51"/>
      <c r="H62" s="38">
        <f>I62+J62</f>
        <v>0</v>
      </c>
      <c r="I62" s="51"/>
      <c r="J62" s="51"/>
      <c r="K62" s="38">
        <f>L62+M62</f>
        <v>0</v>
      </c>
      <c r="L62" s="51"/>
      <c r="M62" s="51"/>
      <c r="N62" s="38">
        <f>O62+P62</f>
        <v>0</v>
      </c>
      <c r="O62" s="51"/>
      <c r="P62" s="51"/>
      <c r="Q62" s="55" t="e">
        <f t="shared" si="4"/>
        <v>#DIV/0!</v>
      </c>
      <c r="R62" s="55" t="e">
        <f t="shared" si="5"/>
        <v>#DIV/0!</v>
      </c>
    </row>
    <row r="63" spans="1:18" s="2" customFormat="1" x14ac:dyDescent="0.25">
      <c r="A63" s="35"/>
      <c r="B63" s="70" t="s">
        <v>2</v>
      </c>
      <c r="C63" s="70"/>
      <c r="D63" s="51"/>
      <c r="E63" s="52">
        <f t="shared" ref="E63:P63" si="49">E6+E20+E24+E41+E57+E59+E61</f>
        <v>22678.603986251524</v>
      </c>
      <c r="F63" s="52">
        <f t="shared" si="49"/>
        <v>0</v>
      </c>
      <c r="G63" s="52">
        <f t="shared" si="49"/>
        <v>22678.603986251524</v>
      </c>
      <c r="H63" s="52">
        <f t="shared" ref="H63:J63" si="50">H6+H20+H24+H41+H57+H59+H61</f>
        <v>3437.7000000000003</v>
      </c>
      <c r="I63" s="52">
        <f t="shared" si="50"/>
        <v>0</v>
      </c>
      <c r="J63" s="52">
        <f t="shared" si="50"/>
        <v>3437.7000000000003</v>
      </c>
      <c r="K63" s="52">
        <f t="shared" si="49"/>
        <v>2905.9960000000001</v>
      </c>
      <c r="L63" s="45">
        <f t="shared" si="49"/>
        <v>0</v>
      </c>
      <c r="M63" s="45">
        <f t="shared" si="49"/>
        <v>2905.9960000000001</v>
      </c>
      <c r="N63" s="45">
        <f t="shared" si="49"/>
        <v>2905.9960000000001</v>
      </c>
      <c r="O63" s="45">
        <f t="shared" si="49"/>
        <v>0</v>
      </c>
      <c r="P63" s="45">
        <f t="shared" si="49"/>
        <v>2905.9960000000001</v>
      </c>
      <c r="Q63" s="55">
        <f t="shared" si="4"/>
        <v>0.84533147162346911</v>
      </c>
      <c r="R63" s="55">
        <f t="shared" si="5"/>
        <v>0.84533147162346911</v>
      </c>
    </row>
    <row r="90" ht="30.75" customHeight="1" x14ac:dyDescent="0.25"/>
    <row r="92" ht="18.75" customHeight="1" x14ac:dyDescent="0.25"/>
    <row r="93" ht="18.75" customHeight="1" x14ac:dyDescent="0.25"/>
    <row r="96" ht="18.75" customHeight="1" x14ac:dyDescent="0.25"/>
    <row r="98" ht="18.75" customHeight="1" x14ac:dyDescent="0.25"/>
    <row r="99" ht="18.75" customHeight="1" x14ac:dyDescent="0.25"/>
  </sheetData>
  <mergeCells count="21"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B6:D6"/>
    <mergeCell ref="B20:D20"/>
    <mergeCell ref="E3:G3"/>
    <mergeCell ref="K3:M3"/>
    <mergeCell ref="B61:D61"/>
    <mergeCell ref="B59:D59"/>
    <mergeCell ref="B24:D24"/>
    <mergeCell ref="B41:D41"/>
    <mergeCell ref="B42:D42"/>
    <mergeCell ref="B44:D44"/>
    <mergeCell ref="B57:D57"/>
  </mergeCells>
  <pageMargins left="0.39370078740157483" right="0.39370078740157483" top="0.39370078740157483" bottom="0.39370078740157483" header="0.31496062992125984" footer="0.31496062992125984"/>
  <pageSetup paperSize="9" scale="4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21"/>
  <sheetViews>
    <sheetView view="pageBreakPreview" zoomScale="80" zoomScaleNormal="90" zoomScaleSheetLayoutView="80" workbookViewId="0">
      <selection activeCell="P26" sqref="P26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7" width="16.85546875" style="1" hidden="1" customWidth="1"/>
    <col min="8" max="9" width="16.85546875" style="1" customWidth="1"/>
    <col min="10" max="11" width="16.85546875" style="1" hidden="1" customWidth="1"/>
    <col min="12" max="12" width="16.85546875" style="1" customWidth="1"/>
    <col min="13" max="13" width="14.85546875" style="1" customWidth="1"/>
    <col min="14" max="14" width="16.140625" style="1" hidden="1" customWidth="1"/>
    <col min="15" max="15" width="15.28515625" style="1" hidden="1" customWidth="1"/>
    <col min="16" max="16" width="16.42578125" style="1" customWidth="1"/>
    <col min="17" max="17" width="15.140625" style="1" customWidth="1"/>
    <col min="18" max="18" width="14" style="1" hidden="1" customWidth="1"/>
    <col min="19" max="19" width="0.85546875" style="1" hidden="1" customWidth="1"/>
    <col min="20" max="20" width="16.85546875" style="1" customWidth="1"/>
    <col min="21" max="21" width="27.42578125" style="1" customWidth="1"/>
    <col min="22" max="22" width="26.140625" style="1" customWidth="1"/>
    <col min="23" max="16384" width="9.140625" style="1"/>
  </cols>
  <sheetData>
    <row r="1" spans="1:22" ht="51" customHeight="1" x14ac:dyDescent="0.25">
      <c r="A1" s="118" t="s">
        <v>253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</row>
    <row r="2" spans="1:22" ht="18.75" customHeight="1" x14ac:dyDescent="0.25">
      <c r="A2" s="119" t="s">
        <v>237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20"/>
    </row>
    <row r="3" spans="1:22" s="2" customFormat="1" ht="24.75" customHeight="1" x14ac:dyDescent="0.25">
      <c r="A3" s="136" t="s">
        <v>22</v>
      </c>
      <c r="B3" s="136" t="s">
        <v>20</v>
      </c>
      <c r="C3" s="136" t="s">
        <v>7</v>
      </c>
      <c r="D3" s="136" t="s">
        <v>21</v>
      </c>
      <c r="E3" s="133" t="s">
        <v>243</v>
      </c>
      <c r="F3" s="134"/>
      <c r="G3" s="134"/>
      <c r="H3" s="135"/>
      <c r="I3" s="133" t="s">
        <v>252</v>
      </c>
      <c r="J3" s="134"/>
      <c r="K3" s="134"/>
      <c r="L3" s="135"/>
      <c r="M3" s="136" t="s">
        <v>8</v>
      </c>
      <c r="N3" s="136"/>
      <c r="O3" s="136"/>
      <c r="P3" s="136"/>
      <c r="Q3" s="136" t="s">
        <v>9</v>
      </c>
      <c r="R3" s="136"/>
      <c r="S3" s="136"/>
      <c r="T3" s="136"/>
      <c r="U3" s="136" t="s">
        <v>318</v>
      </c>
      <c r="V3" s="136" t="s">
        <v>319</v>
      </c>
    </row>
    <row r="4" spans="1:22" s="2" customFormat="1" ht="75.75" customHeight="1" x14ac:dyDescent="0.25">
      <c r="A4" s="136"/>
      <c r="B4" s="136"/>
      <c r="C4" s="136"/>
      <c r="D4" s="136"/>
      <c r="E4" s="79" t="s">
        <v>1</v>
      </c>
      <c r="F4" s="79" t="s">
        <v>18</v>
      </c>
      <c r="G4" s="79" t="s">
        <v>10</v>
      </c>
      <c r="H4" s="79" t="s">
        <v>11</v>
      </c>
      <c r="I4" s="79" t="s">
        <v>1</v>
      </c>
      <c r="J4" s="79" t="s">
        <v>18</v>
      </c>
      <c r="K4" s="79" t="s">
        <v>10</v>
      </c>
      <c r="L4" s="79" t="s">
        <v>11</v>
      </c>
      <c r="M4" s="79" t="s">
        <v>1</v>
      </c>
      <c r="N4" s="79" t="s">
        <v>18</v>
      </c>
      <c r="O4" s="79" t="s">
        <v>10</v>
      </c>
      <c r="P4" s="79" t="s">
        <v>11</v>
      </c>
      <c r="Q4" s="79" t="s">
        <v>1</v>
      </c>
      <c r="R4" s="79" t="s">
        <v>18</v>
      </c>
      <c r="S4" s="79" t="s">
        <v>10</v>
      </c>
      <c r="T4" s="79" t="s">
        <v>11</v>
      </c>
      <c r="U4" s="136"/>
      <c r="V4" s="136"/>
    </row>
    <row r="5" spans="1:22" s="2" customFormat="1" ht="22.5" customHeight="1" x14ac:dyDescent="0.25">
      <c r="A5" s="79">
        <v>1</v>
      </c>
      <c r="B5" s="79">
        <v>2</v>
      </c>
      <c r="C5" s="79">
        <v>3</v>
      </c>
      <c r="D5" s="79">
        <v>4</v>
      </c>
      <c r="E5" s="79">
        <v>5</v>
      </c>
      <c r="F5" s="79"/>
      <c r="G5" s="79"/>
      <c r="H5" s="79">
        <v>6</v>
      </c>
      <c r="I5" s="79">
        <v>7</v>
      </c>
      <c r="J5" s="79"/>
      <c r="K5" s="79"/>
      <c r="L5" s="79">
        <v>8</v>
      </c>
      <c r="M5" s="79">
        <v>9</v>
      </c>
      <c r="N5" s="79"/>
      <c r="O5" s="79"/>
      <c r="P5" s="79">
        <v>10</v>
      </c>
      <c r="Q5" s="79">
        <v>11</v>
      </c>
      <c r="R5" s="79"/>
      <c r="S5" s="79"/>
      <c r="T5" s="79">
        <v>12</v>
      </c>
      <c r="U5" s="79">
        <v>13</v>
      </c>
      <c r="V5" s="79">
        <v>14</v>
      </c>
    </row>
    <row r="6" spans="1:22" s="2" customFormat="1" ht="21.75" customHeight="1" x14ac:dyDescent="0.25">
      <c r="A6" s="79"/>
      <c r="B6" s="136" t="s">
        <v>39</v>
      </c>
      <c r="C6" s="136"/>
      <c r="D6" s="136"/>
      <c r="E6" s="45">
        <f>SUM(E7:E8)</f>
        <v>4224.6000000000004</v>
      </c>
      <c r="F6" s="45">
        <f t="shared" ref="F6:T6" si="0">SUM(F7:F8)</f>
        <v>0</v>
      </c>
      <c r="G6" s="45">
        <f t="shared" si="0"/>
        <v>0</v>
      </c>
      <c r="H6" s="45">
        <f t="shared" si="0"/>
        <v>4224.6000000000004</v>
      </c>
      <c r="I6" s="45">
        <f t="shared" si="0"/>
        <v>1000</v>
      </c>
      <c r="J6" s="45">
        <f t="shared" si="0"/>
        <v>0</v>
      </c>
      <c r="K6" s="45">
        <f t="shared" si="0"/>
        <v>0</v>
      </c>
      <c r="L6" s="45">
        <f t="shared" si="0"/>
        <v>1000</v>
      </c>
      <c r="M6" s="45">
        <f t="shared" si="0"/>
        <v>306.98423000000003</v>
      </c>
      <c r="N6" s="45">
        <f t="shared" si="0"/>
        <v>0</v>
      </c>
      <c r="O6" s="45">
        <f t="shared" si="0"/>
        <v>0</v>
      </c>
      <c r="P6" s="45">
        <f t="shared" si="0"/>
        <v>306.98423000000003</v>
      </c>
      <c r="Q6" s="45">
        <f t="shared" si="0"/>
        <v>306.98423000000003</v>
      </c>
      <c r="R6" s="45">
        <f t="shared" si="0"/>
        <v>0</v>
      </c>
      <c r="S6" s="45">
        <f t="shared" si="0"/>
        <v>0</v>
      </c>
      <c r="T6" s="45">
        <f t="shared" si="0"/>
        <v>306.98423000000003</v>
      </c>
      <c r="U6" s="33">
        <f>M6/I6</f>
        <v>0.30698423000000002</v>
      </c>
      <c r="V6" s="33">
        <f t="shared" ref="V6:V17" si="1">Q6/I6</f>
        <v>0.30698423000000002</v>
      </c>
    </row>
    <row r="7" spans="1:22" s="2" customFormat="1" ht="226.5" customHeight="1" x14ac:dyDescent="0.25">
      <c r="A7" s="30" t="s">
        <v>12</v>
      </c>
      <c r="B7" s="84" t="s">
        <v>254</v>
      </c>
      <c r="C7" s="60" t="s">
        <v>60</v>
      </c>
      <c r="D7" s="60" t="s">
        <v>60</v>
      </c>
      <c r="E7" s="38">
        <f>H7</f>
        <v>3686.8</v>
      </c>
      <c r="F7" s="38"/>
      <c r="G7" s="38"/>
      <c r="H7" s="88">
        <v>3686.8</v>
      </c>
      <c r="I7" s="38">
        <f>L7</f>
        <v>900</v>
      </c>
      <c r="J7" s="38"/>
      <c r="K7" s="38"/>
      <c r="L7" s="38">
        <v>900</v>
      </c>
      <c r="M7" s="38">
        <f>P7</f>
        <v>306.98423000000003</v>
      </c>
      <c r="N7" s="38"/>
      <c r="O7" s="38"/>
      <c r="P7" s="38">
        <v>306.98423000000003</v>
      </c>
      <c r="Q7" s="38">
        <f>T7</f>
        <v>306.98423000000003</v>
      </c>
      <c r="R7" s="38"/>
      <c r="S7" s="38"/>
      <c r="T7" s="38">
        <f>P7</f>
        <v>306.98423000000003</v>
      </c>
      <c r="U7" s="32">
        <f t="shared" ref="U7:U17" si="2">M7/I7</f>
        <v>0.34109358888888891</v>
      </c>
      <c r="V7" s="32">
        <f t="shared" si="1"/>
        <v>0.34109358888888891</v>
      </c>
    </row>
    <row r="8" spans="1:22" s="2" customFormat="1" ht="167.25" customHeight="1" x14ac:dyDescent="0.25">
      <c r="A8" s="30" t="s">
        <v>13</v>
      </c>
      <c r="B8" s="84" t="s">
        <v>255</v>
      </c>
      <c r="C8" s="60" t="s">
        <v>60</v>
      </c>
      <c r="D8" s="60" t="s">
        <v>60</v>
      </c>
      <c r="E8" s="38">
        <f>H8</f>
        <v>537.79999999999995</v>
      </c>
      <c r="F8" s="38"/>
      <c r="G8" s="38"/>
      <c r="H8" s="88">
        <v>537.79999999999995</v>
      </c>
      <c r="I8" s="38">
        <f>L8</f>
        <v>100</v>
      </c>
      <c r="J8" s="38"/>
      <c r="K8" s="38"/>
      <c r="L8" s="38">
        <v>100</v>
      </c>
      <c r="M8" s="38" t="str">
        <f>P8</f>
        <v>-</v>
      </c>
      <c r="N8" s="38"/>
      <c r="O8" s="38"/>
      <c r="P8" s="38" t="s">
        <v>19</v>
      </c>
      <c r="Q8" s="38" t="str">
        <f>T8</f>
        <v>-</v>
      </c>
      <c r="R8" s="38"/>
      <c r="S8" s="38"/>
      <c r="T8" s="38" t="str">
        <f>P8</f>
        <v>-</v>
      </c>
      <c r="U8" s="32" t="s">
        <v>19</v>
      </c>
      <c r="V8" s="32" t="s">
        <v>19</v>
      </c>
    </row>
    <row r="9" spans="1:22" s="2" customFormat="1" ht="31.5" customHeight="1" x14ac:dyDescent="0.25">
      <c r="A9" s="34"/>
      <c r="B9" s="136" t="s">
        <v>40</v>
      </c>
      <c r="C9" s="136"/>
      <c r="D9" s="136"/>
      <c r="E9" s="45">
        <f t="shared" ref="E9:E12" si="3">H9</f>
        <v>41660.600000000006</v>
      </c>
      <c r="F9" s="45">
        <v>0</v>
      </c>
      <c r="G9" s="45">
        <v>0</v>
      </c>
      <c r="H9" s="45">
        <f>SUM(H10:H12)</f>
        <v>41660.600000000006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f>SUM(N10:N12)</f>
        <v>0</v>
      </c>
      <c r="O9" s="45">
        <f>SUM(O10:O12)</f>
        <v>0</v>
      </c>
      <c r="P9" s="45">
        <v>0</v>
      </c>
      <c r="Q9" s="45">
        <v>0</v>
      </c>
      <c r="R9" s="45">
        <f>SUM(R10:R12)</f>
        <v>0</v>
      </c>
      <c r="S9" s="45">
        <f>SUM(S10:S12)</f>
        <v>0</v>
      </c>
      <c r="T9" s="45">
        <v>0</v>
      </c>
      <c r="U9" s="33">
        <v>0</v>
      </c>
      <c r="V9" s="33">
        <v>0</v>
      </c>
    </row>
    <row r="10" spans="1:22" s="2" customFormat="1" ht="57" customHeight="1" x14ac:dyDescent="0.25">
      <c r="A10" s="30" t="s">
        <v>42</v>
      </c>
      <c r="B10" s="85" t="s">
        <v>251</v>
      </c>
      <c r="C10" s="60" t="s">
        <v>60</v>
      </c>
      <c r="D10" s="86" t="s">
        <v>28</v>
      </c>
      <c r="E10" s="38">
        <f t="shared" si="3"/>
        <v>2588.4</v>
      </c>
      <c r="F10" s="38"/>
      <c r="G10" s="38"/>
      <c r="H10" s="89">
        <v>2588.4</v>
      </c>
      <c r="I10" s="38" t="str">
        <f t="shared" ref="I10:I12" si="4">L10</f>
        <v>-</v>
      </c>
      <c r="J10" s="38"/>
      <c r="K10" s="38"/>
      <c r="L10" s="38" t="s">
        <v>19</v>
      </c>
      <c r="M10" s="38" t="str">
        <f t="shared" ref="M10:M12" si="5">P10</f>
        <v>-</v>
      </c>
      <c r="N10" s="38"/>
      <c r="O10" s="38"/>
      <c r="P10" s="38" t="s">
        <v>19</v>
      </c>
      <c r="Q10" s="38" t="str">
        <f t="shared" ref="Q10:Q12" si="6">T10</f>
        <v>-</v>
      </c>
      <c r="R10" s="38"/>
      <c r="S10" s="38"/>
      <c r="T10" s="38" t="s">
        <v>19</v>
      </c>
      <c r="U10" s="32" t="s">
        <v>19</v>
      </c>
      <c r="V10" s="32" t="s">
        <v>19</v>
      </c>
    </row>
    <row r="11" spans="1:22" s="2" customFormat="1" ht="55.5" customHeight="1" x14ac:dyDescent="0.25">
      <c r="A11" s="30" t="s">
        <v>43</v>
      </c>
      <c r="B11" s="87" t="s">
        <v>41</v>
      </c>
      <c r="C11" s="60" t="s">
        <v>223</v>
      </c>
      <c r="D11" s="60" t="s">
        <v>3</v>
      </c>
      <c r="E11" s="38">
        <f t="shared" si="3"/>
        <v>21672.9</v>
      </c>
      <c r="F11" s="38"/>
      <c r="G11" s="38"/>
      <c r="H11" s="89">
        <v>21672.9</v>
      </c>
      <c r="I11" s="38" t="str">
        <f t="shared" si="4"/>
        <v>-</v>
      </c>
      <c r="J11" s="38"/>
      <c r="K11" s="38"/>
      <c r="L11" s="38" t="s">
        <v>19</v>
      </c>
      <c r="M11" s="38" t="str">
        <f t="shared" si="5"/>
        <v>-</v>
      </c>
      <c r="N11" s="38"/>
      <c r="O11" s="38"/>
      <c r="P11" s="38" t="s">
        <v>19</v>
      </c>
      <c r="Q11" s="38" t="str">
        <f t="shared" si="6"/>
        <v>-</v>
      </c>
      <c r="R11" s="38"/>
      <c r="S11" s="38"/>
      <c r="T11" s="38" t="s">
        <v>19</v>
      </c>
      <c r="U11" s="32" t="s">
        <v>19</v>
      </c>
      <c r="V11" s="32" t="s">
        <v>19</v>
      </c>
    </row>
    <row r="12" spans="1:22" s="2" customFormat="1" ht="66" x14ac:dyDescent="0.25">
      <c r="A12" s="30" t="s">
        <v>44</v>
      </c>
      <c r="B12" s="85" t="s">
        <v>256</v>
      </c>
      <c r="C12" s="60" t="s">
        <v>60</v>
      </c>
      <c r="D12" s="86" t="s">
        <v>3</v>
      </c>
      <c r="E12" s="38">
        <f t="shared" si="3"/>
        <v>17399.3</v>
      </c>
      <c r="F12" s="38"/>
      <c r="G12" s="38"/>
      <c r="H12" s="38">
        <v>17399.3</v>
      </c>
      <c r="I12" s="38" t="str">
        <f t="shared" si="4"/>
        <v>-</v>
      </c>
      <c r="J12" s="38"/>
      <c r="K12" s="38"/>
      <c r="L12" s="38" t="s">
        <v>19</v>
      </c>
      <c r="M12" s="38" t="str">
        <f t="shared" si="5"/>
        <v>-</v>
      </c>
      <c r="N12" s="38"/>
      <c r="O12" s="38"/>
      <c r="P12" s="38" t="s">
        <v>19</v>
      </c>
      <c r="Q12" s="38" t="str">
        <f t="shared" si="6"/>
        <v>-</v>
      </c>
      <c r="R12" s="38"/>
      <c r="S12" s="38"/>
      <c r="T12" s="38" t="s">
        <v>19</v>
      </c>
      <c r="U12" s="32" t="s">
        <v>19</v>
      </c>
      <c r="V12" s="32" t="s">
        <v>19</v>
      </c>
    </row>
    <row r="13" spans="1:22" s="2" customFormat="1" ht="31.5" customHeight="1" x14ac:dyDescent="0.25">
      <c r="A13" s="34"/>
      <c r="B13" s="129" t="s">
        <v>257</v>
      </c>
      <c r="C13" s="129"/>
      <c r="D13" s="129"/>
      <c r="E13" s="45">
        <f>H13</f>
        <v>18690.3</v>
      </c>
      <c r="F13" s="45">
        <v>0</v>
      </c>
      <c r="G13" s="45">
        <v>0</v>
      </c>
      <c r="H13" s="45">
        <f>SUM(H14:H16)</f>
        <v>18690.3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f>SUM(N14:N16)</f>
        <v>0</v>
      </c>
      <c r="O13" s="45">
        <f>SUM(O14:O16)</f>
        <v>0</v>
      </c>
      <c r="P13" s="45">
        <v>0</v>
      </c>
      <c r="Q13" s="45">
        <v>0</v>
      </c>
      <c r="R13" s="45">
        <f>SUM(R14:R16)</f>
        <v>0</v>
      </c>
      <c r="S13" s="45">
        <f>SUM(S14:S16)</f>
        <v>0</v>
      </c>
      <c r="T13" s="45">
        <v>0</v>
      </c>
      <c r="U13" s="33">
        <v>0</v>
      </c>
      <c r="V13" s="33">
        <v>0</v>
      </c>
    </row>
    <row r="14" spans="1:22" s="2" customFormat="1" ht="57" customHeight="1" x14ac:dyDescent="0.25">
      <c r="A14" s="30" t="s">
        <v>65</v>
      </c>
      <c r="B14" s="85" t="s">
        <v>258</v>
      </c>
      <c r="C14" s="60" t="s">
        <v>60</v>
      </c>
      <c r="D14" s="86" t="s">
        <v>45</v>
      </c>
      <c r="E14" s="38">
        <f t="shared" ref="E14:E16" si="7">H14</f>
        <v>12200</v>
      </c>
      <c r="F14" s="38"/>
      <c r="G14" s="38"/>
      <c r="H14" s="89">
        <f>12078+122</f>
        <v>12200</v>
      </c>
      <c r="I14" s="38" t="str">
        <f t="shared" ref="I14:I16" si="8">L14</f>
        <v>-</v>
      </c>
      <c r="J14" s="38"/>
      <c r="K14" s="38"/>
      <c r="L14" s="38" t="s">
        <v>19</v>
      </c>
      <c r="M14" s="38" t="str">
        <f t="shared" ref="M14:M16" si="9">P14</f>
        <v>-</v>
      </c>
      <c r="N14" s="38"/>
      <c r="O14" s="38"/>
      <c r="P14" s="38" t="s">
        <v>19</v>
      </c>
      <c r="Q14" s="38" t="str">
        <f t="shared" ref="Q14:Q16" si="10">T14</f>
        <v>-</v>
      </c>
      <c r="R14" s="38"/>
      <c r="S14" s="38"/>
      <c r="T14" s="38" t="s">
        <v>19</v>
      </c>
      <c r="U14" s="32" t="s">
        <v>19</v>
      </c>
      <c r="V14" s="32" t="s">
        <v>19</v>
      </c>
    </row>
    <row r="15" spans="1:22" s="2" customFormat="1" ht="55.5" customHeight="1" x14ac:dyDescent="0.25">
      <c r="A15" s="30" t="s">
        <v>66</v>
      </c>
      <c r="B15" s="85" t="s">
        <v>259</v>
      </c>
      <c r="C15" s="60" t="s">
        <v>60</v>
      </c>
      <c r="D15" s="86" t="s">
        <v>45</v>
      </c>
      <c r="E15" s="38">
        <f t="shared" si="7"/>
        <v>4438.0999999999995</v>
      </c>
      <c r="F15" s="38"/>
      <c r="G15" s="38"/>
      <c r="H15" s="89">
        <f>4393.7+44.4</f>
        <v>4438.0999999999995</v>
      </c>
      <c r="I15" s="38" t="str">
        <f t="shared" si="8"/>
        <v>-</v>
      </c>
      <c r="J15" s="38"/>
      <c r="K15" s="38"/>
      <c r="L15" s="38" t="s">
        <v>19</v>
      </c>
      <c r="M15" s="38" t="str">
        <f t="shared" si="9"/>
        <v>-</v>
      </c>
      <c r="N15" s="38"/>
      <c r="O15" s="38"/>
      <c r="P15" s="38" t="s">
        <v>19</v>
      </c>
      <c r="Q15" s="38" t="str">
        <f t="shared" si="10"/>
        <v>-</v>
      </c>
      <c r="R15" s="38"/>
      <c r="S15" s="38"/>
      <c r="T15" s="38" t="s">
        <v>19</v>
      </c>
      <c r="U15" s="32" t="s">
        <v>19</v>
      </c>
      <c r="V15" s="32" t="s">
        <v>19</v>
      </c>
    </row>
    <row r="16" spans="1:22" s="2" customFormat="1" ht="66" x14ac:dyDescent="0.25">
      <c r="A16" s="30" t="s">
        <v>67</v>
      </c>
      <c r="B16" s="85" t="s">
        <v>260</v>
      </c>
      <c r="C16" s="60" t="s">
        <v>60</v>
      </c>
      <c r="D16" s="86" t="s">
        <v>45</v>
      </c>
      <c r="E16" s="38">
        <f t="shared" si="7"/>
        <v>2052.1999999999998</v>
      </c>
      <c r="F16" s="38"/>
      <c r="G16" s="38"/>
      <c r="H16" s="89">
        <f>2031.7+20.5</f>
        <v>2052.1999999999998</v>
      </c>
      <c r="I16" s="38" t="str">
        <f t="shared" si="8"/>
        <v>-</v>
      </c>
      <c r="J16" s="38"/>
      <c r="K16" s="38"/>
      <c r="L16" s="38" t="s">
        <v>19</v>
      </c>
      <c r="M16" s="38" t="str">
        <f t="shared" si="9"/>
        <v>-</v>
      </c>
      <c r="N16" s="38"/>
      <c r="O16" s="38"/>
      <c r="P16" s="38" t="s">
        <v>19</v>
      </c>
      <c r="Q16" s="38" t="str">
        <f t="shared" si="10"/>
        <v>-</v>
      </c>
      <c r="R16" s="38"/>
      <c r="S16" s="38"/>
      <c r="T16" s="38" t="s">
        <v>19</v>
      </c>
      <c r="U16" s="32" t="s">
        <v>19</v>
      </c>
      <c r="V16" s="32" t="s">
        <v>19</v>
      </c>
    </row>
    <row r="17" spans="1:22" s="2" customFormat="1" x14ac:dyDescent="0.25">
      <c r="A17" s="35"/>
      <c r="B17" s="37" t="s">
        <v>2</v>
      </c>
      <c r="C17" s="37"/>
      <c r="D17" s="38"/>
      <c r="E17" s="45">
        <f>E6+E9+E13</f>
        <v>64575.5</v>
      </c>
      <c r="F17" s="45">
        <f t="shared" ref="F17:T17" si="11">F6+F9+F13</f>
        <v>0</v>
      </c>
      <c r="G17" s="45">
        <f t="shared" si="11"/>
        <v>0</v>
      </c>
      <c r="H17" s="45">
        <f t="shared" si="11"/>
        <v>64575.5</v>
      </c>
      <c r="I17" s="52">
        <f t="shared" si="11"/>
        <v>1000</v>
      </c>
      <c r="J17" s="52">
        <f t="shared" si="11"/>
        <v>0</v>
      </c>
      <c r="K17" s="52">
        <f t="shared" si="11"/>
        <v>0</v>
      </c>
      <c r="L17" s="52">
        <f t="shared" si="11"/>
        <v>1000</v>
      </c>
      <c r="M17" s="52">
        <f t="shared" si="11"/>
        <v>306.98423000000003</v>
      </c>
      <c r="N17" s="45">
        <f t="shared" si="11"/>
        <v>0</v>
      </c>
      <c r="O17" s="45">
        <f t="shared" si="11"/>
        <v>0</v>
      </c>
      <c r="P17" s="45">
        <f t="shared" si="11"/>
        <v>306.98423000000003</v>
      </c>
      <c r="Q17" s="45">
        <f t="shared" si="11"/>
        <v>306.98423000000003</v>
      </c>
      <c r="R17" s="45">
        <f t="shared" si="11"/>
        <v>0</v>
      </c>
      <c r="S17" s="45">
        <f t="shared" si="11"/>
        <v>0</v>
      </c>
      <c r="T17" s="45">
        <f t="shared" si="11"/>
        <v>306.98423000000003</v>
      </c>
      <c r="U17" s="33">
        <f t="shared" si="2"/>
        <v>0.30698423000000002</v>
      </c>
      <c r="V17" s="33">
        <f t="shared" si="1"/>
        <v>0.30698423000000002</v>
      </c>
    </row>
    <row r="19" spans="1:22" x14ac:dyDescent="0.25">
      <c r="E19" s="103">
        <f>E17-H21-H20-H19</f>
        <v>64388.6</v>
      </c>
      <c r="H19" s="1">
        <v>122</v>
      </c>
    </row>
    <row r="20" spans="1:22" x14ac:dyDescent="0.25">
      <c r="H20" s="1">
        <v>44.4</v>
      </c>
    </row>
    <row r="21" spans="1:22" x14ac:dyDescent="0.25">
      <c r="H21" s="1">
        <v>20.5</v>
      </c>
      <c r="I21" s="1" t="s">
        <v>234</v>
      </c>
    </row>
  </sheetData>
  <mergeCells count="15">
    <mergeCell ref="A1:V1"/>
    <mergeCell ref="A2:V2"/>
    <mergeCell ref="E3:H3"/>
    <mergeCell ref="B13:D13"/>
    <mergeCell ref="U3:U4"/>
    <mergeCell ref="A3:A4"/>
    <mergeCell ref="B3:B4"/>
    <mergeCell ref="C3:C4"/>
    <mergeCell ref="D3:D4"/>
    <mergeCell ref="I3:L3"/>
    <mergeCell ref="M3:P3"/>
    <mergeCell ref="Q3:T3"/>
    <mergeCell ref="V3:V4"/>
    <mergeCell ref="B9:D9"/>
    <mergeCell ref="B6:D6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"/>
  <sheetViews>
    <sheetView view="pageBreakPreview" zoomScale="90" zoomScaleNormal="100" zoomScaleSheetLayoutView="90" workbookViewId="0">
      <selection activeCell="G13" sqref="G13"/>
    </sheetView>
  </sheetViews>
  <sheetFormatPr defaultRowHeight="15.75" x14ac:dyDescent="0.25"/>
  <cols>
    <col min="1" max="1" width="6.5703125" style="12" customWidth="1"/>
    <col min="2" max="2" width="35.28515625" style="12" customWidth="1"/>
    <col min="3" max="3" width="14" style="12" hidden="1" customWidth="1"/>
    <col min="4" max="4" width="11.42578125" style="12" hidden="1" customWidth="1"/>
    <col min="5" max="5" width="21.7109375" style="12" customWidth="1"/>
    <col min="6" max="6" width="13.7109375" style="12" customWidth="1"/>
    <col min="7" max="7" width="14.85546875" style="12" customWidth="1"/>
    <col min="8" max="8" width="19.5703125" style="12" customWidth="1"/>
    <col min="9" max="9" width="15.7109375" style="12" customWidth="1"/>
    <col min="10" max="10" width="14.7109375" style="12" customWidth="1"/>
    <col min="11" max="12" width="14.140625" style="12" customWidth="1"/>
    <col min="13" max="13" width="15.140625" style="12" customWidth="1"/>
    <col min="14" max="255" width="9.140625" style="12"/>
    <col min="256" max="256" width="6.5703125" style="12" customWidth="1"/>
    <col min="257" max="257" width="35.28515625" style="12" customWidth="1"/>
    <col min="258" max="258" width="14" style="12" customWidth="1"/>
    <col min="259" max="259" width="11.42578125" style="12" customWidth="1"/>
    <col min="260" max="260" width="21.7109375" style="12" customWidth="1"/>
    <col min="261" max="261" width="13.7109375" style="12" customWidth="1"/>
    <col min="262" max="262" width="14.85546875" style="12" customWidth="1"/>
    <col min="263" max="263" width="19.5703125" style="12" customWidth="1"/>
    <col min="264" max="264" width="13.7109375" style="12" customWidth="1"/>
    <col min="265" max="265" width="14.7109375" style="12" customWidth="1"/>
    <col min="266" max="267" width="14.140625" style="12" customWidth="1"/>
    <col min="268" max="268" width="15.140625" style="12" customWidth="1"/>
    <col min="269" max="269" width="21.5703125" style="12" customWidth="1"/>
    <col min="270" max="511" width="9.140625" style="12"/>
    <col min="512" max="512" width="6.5703125" style="12" customWidth="1"/>
    <col min="513" max="513" width="35.28515625" style="12" customWidth="1"/>
    <col min="514" max="514" width="14" style="12" customWidth="1"/>
    <col min="515" max="515" width="11.42578125" style="12" customWidth="1"/>
    <col min="516" max="516" width="21.7109375" style="12" customWidth="1"/>
    <col min="517" max="517" width="13.7109375" style="12" customWidth="1"/>
    <col min="518" max="518" width="14.85546875" style="12" customWidth="1"/>
    <col min="519" max="519" width="19.5703125" style="12" customWidth="1"/>
    <col min="520" max="520" width="13.7109375" style="12" customWidth="1"/>
    <col min="521" max="521" width="14.7109375" style="12" customWidth="1"/>
    <col min="522" max="523" width="14.140625" style="12" customWidth="1"/>
    <col min="524" max="524" width="15.140625" style="12" customWidth="1"/>
    <col min="525" max="525" width="21.5703125" style="12" customWidth="1"/>
    <col min="526" max="767" width="9.140625" style="12"/>
    <col min="768" max="768" width="6.5703125" style="12" customWidth="1"/>
    <col min="769" max="769" width="35.28515625" style="12" customWidth="1"/>
    <col min="770" max="770" width="14" style="12" customWidth="1"/>
    <col min="771" max="771" width="11.42578125" style="12" customWidth="1"/>
    <col min="772" max="772" width="21.7109375" style="12" customWidth="1"/>
    <col min="773" max="773" width="13.7109375" style="12" customWidth="1"/>
    <col min="774" max="774" width="14.85546875" style="12" customWidth="1"/>
    <col min="775" max="775" width="19.5703125" style="12" customWidth="1"/>
    <col min="776" max="776" width="13.7109375" style="12" customWidth="1"/>
    <col min="777" max="777" width="14.7109375" style="12" customWidth="1"/>
    <col min="778" max="779" width="14.140625" style="12" customWidth="1"/>
    <col min="780" max="780" width="15.140625" style="12" customWidth="1"/>
    <col min="781" max="781" width="21.5703125" style="12" customWidth="1"/>
    <col min="782" max="1023" width="9.140625" style="12"/>
    <col min="1024" max="1024" width="6.5703125" style="12" customWidth="1"/>
    <col min="1025" max="1025" width="35.28515625" style="12" customWidth="1"/>
    <col min="1026" max="1026" width="14" style="12" customWidth="1"/>
    <col min="1027" max="1027" width="11.42578125" style="12" customWidth="1"/>
    <col min="1028" max="1028" width="21.7109375" style="12" customWidth="1"/>
    <col min="1029" max="1029" width="13.7109375" style="12" customWidth="1"/>
    <col min="1030" max="1030" width="14.85546875" style="12" customWidth="1"/>
    <col min="1031" max="1031" width="19.5703125" style="12" customWidth="1"/>
    <col min="1032" max="1032" width="13.7109375" style="12" customWidth="1"/>
    <col min="1033" max="1033" width="14.7109375" style="12" customWidth="1"/>
    <col min="1034" max="1035" width="14.140625" style="12" customWidth="1"/>
    <col min="1036" max="1036" width="15.140625" style="12" customWidth="1"/>
    <col min="1037" max="1037" width="21.5703125" style="12" customWidth="1"/>
    <col min="1038" max="1279" width="9.140625" style="12"/>
    <col min="1280" max="1280" width="6.5703125" style="12" customWidth="1"/>
    <col min="1281" max="1281" width="35.28515625" style="12" customWidth="1"/>
    <col min="1282" max="1282" width="14" style="12" customWidth="1"/>
    <col min="1283" max="1283" width="11.42578125" style="12" customWidth="1"/>
    <col min="1284" max="1284" width="21.7109375" style="12" customWidth="1"/>
    <col min="1285" max="1285" width="13.7109375" style="12" customWidth="1"/>
    <col min="1286" max="1286" width="14.85546875" style="12" customWidth="1"/>
    <col min="1287" max="1287" width="19.5703125" style="12" customWidth="1"/>
    <col min="1288" max="1288" width="13.7109375" style="12" customWidth="1"/>
    <col min="1289" max="1289" width="14.7109375" style="12" customWidth="1"/>
    <col min="1290" max="1291" width="14.140625" style="12" customWidth="1"/>
    <col min="1292" max="1292" width="15.140625" style="12" customWidth="1"/>
    <col min="1293" max="1293" width="21.5703125" style="12" customWidth="1"/>
    <col min="1294" max="1535" width="9.140625" style="12"/>
    <col min="1536" max="1536" width="6.5703125" style="12" customWidth="1"/>
    <col min="1537" max="1537" width="35.28515625" style="12" customWidth="1"/>
    <col min="1538" max="1538" width="14" style="12" customWidth="1"/>
    <col min="1539" max="1539" width="11.42578125" style="12" customWidth="1"/>
    <col min="1540" max="1540" width="21.7109375" style="12" customWidth="1"/>
    <col min="1541" max="1541" width="13.7109375" style="12" customWidth="1"/>
    <col min="1542" max="1542" width="14.85546875" style="12" customWidth="1"/>
    <col min="1543" max="1543" width="19.5703125" style="12" customWidth="1"/>
    <col min="1544" max="1544" width="13.7109375" style="12" customWidth="1"/>
    <col min="1545" max="1545" width="14.7109375" style="12" customWidth="1"/>
    <col min="1546" max="1547" width="14.140625" style="12" customWidth="1"/>
    <col min="1548" max="1548" width="15.140625" style="12" customWidth="1"/>
    <col min="1549" max="1549" width="21.5703125" style="12" customWidth="1"/>
    <col min="1550" max="1791" width="9.140625" style="12"/>
    <col min="1792" max="1792" width="6.5703125" style="12" customWidth="1"/>
    <col min="1793" max="1793" width="35.28515625" style="12" customWidth="1"/>
    <col min="1794" max="1794" width="14" style="12" customWidth="1"/>
    <col min="1795" max="1795" width="11.42578125" style="12" customWidth="1"/>
    <col min="1796" max="1796" width="21.7109375" style="12" customWidth="1"/>
    <col min="1797" max="1797" width="13.7109375" style="12" customWidth="1"/>
    <col min="1798" max="1798" width="14.85546875" style="12" customWidth="1"/>
    <col min="1799" max="1799" width="19.5703125" style="12" customWidth="1"/>
    <col min="1800" max="1800" width="13.7109375" style="12" customWidth="1"/>
    <col min="1801" max="1801" width="14.7109375" style="12" customWidth="1"/>
    <col min="1802" max="1803" width="14.140625" style="12" customWidth="1"/>
    <col min="1804" max="1804" width="15.140625" style="12" customWidth="1"/>
    <col min="1805" max="1805" width="21.5703125" style="12" customWidth="1"/>
    <col min="1806" max="2047" width="9.140625" style="12"/>
    <col min="2048" max="2048" width="6.5703125" style="12" customWidth="1"/>
    <col min="2049" max="2049" width="35.28515625" style="12" customWidth="1"/>
    <col min="2050" max="2050" width="14" style="12" customWidth="1"/>
    <col min="2051" max="2051" width="11.42578125" style="12" customWidth="1"/>
    <col min="2052" max="2052" width="21.7109375" style="12" customWidth="1"/>
    <col min="2053" max="2053" width="13.7109375" style="12" customWidth="1"/>
    <col min="2054" max="2054" width="14.85546875" style="12" customWidth="1"/>
    <col min="2055" max="2055" width="19.5703125" style="12" customWidth="1"/>
    <col min="2056" max="2056" width="13.7109375" style="12" customWidth="1"/>
    <col min="2057" max="2057" width="14.7109375" style="12" customWidth="1"/>
    <col min="2058" max="2059" width="14.140625" style="12" customWidth="1"/>
    <col min="2060" max="2060" width="15.140625" style="12" customWidth="1"/>
    <col min="2061" max="2061" width="21.5703125" style="12" customWidth="1"/>
    <col min="2062" max="2303" width="9.140625" style="12"/>
    <col min="2304" max="2304" width="6.5703125" style="12" customWidth="1"/>
    <col min="2305" max="2305" width="35.28515625" style="12" customWidth="1"/>
    <col min="2306" max="2306" width="14" style="12" customWidth="1"/>
    <col min="2307" max="2307" width="11.42578125" style="12" customWidth="1"/>
    <col min="2308" max="2308" width="21.7109375" style="12" customWidth="1"/>
    <col min="2309" max="2309" width="13.7109375" style="12" customWidth="1"/>
    <col min="2310" max="2310" width="14.85546875" style="12" customWidth="1"/>
    <col min="2311" max="2311" width="19.5703125" style="12" customWidth="1"/>
    <col min="2312" max="2312" width="13.7109375" style="12" customWidth="1"/>
    <col min="2313" max="2313" width="14.7109375" style="12" customWidth="1"/>
    <col min="2314" max="2315" width="14.140625" style="12" customWidth="1"/>
    <col min="2316" max="2316" width="15.140625" style="12" customWidth="1"/>
    <col min="2317" max="2317" width="21.5703125" style="12" customWidth="1"/>
    <col min="2318" max="2559" width="9.140625" style="12"/>
    <col min="2560" max="2560" width="6.5703125" style="12" customWidth="1"/>
    <col min="2561" max="2561" width="35.28515625" style="12" customWidth="1"/>
    <col min="2562" max="2562" width="14" style="12" customWidth="1"/>
    <col min="2563" max="2563" width="11.42578125" style="12" customWidth="1"/>
    <col min="2564" max="2564" width="21.7109375" style="12" customWidth="1"/>
    <col min="2565" max="2565" width="13.7109375" style="12" customWidth="1"/>
    <col min="2566" max="2566" width="14.85546875" style="12" customWidth="1"/>
    <col min="2567" max="2567" width="19.5703125" style="12" customWidth="1"/>
    <col min="2568" max="2568" width="13.7109375" style="12" customWidth="1"/>
    <col min="2569" max="2569" width="14.7109375" style="12" customWidth="1"/>
    <col min="2570" max="2571" width="14.140625" style="12" customWidth="1"/>
    <col min="2572" max="2572" width="15.140625" style="12" customWidth="1"/>
    <col min="2573" max="2573" width="21.5703125" style="12" customWidth="1"/>
    <col min="2574" max="2815" width="9.140625" style="12"/>
    <col min="2816" max="2816" width="6.5703125" style="12" customWidth="1"/>
    <col min="2817" max="2817" width="35.28515625" style="12" customWidth="1"/>
    <col min="2818" max="2818" width="14" style="12" customWidth="1"/>
    <col min="2819" max="2819" width="11.42578125" style="12" customWidth="1"/>
    <col min="2820" max="2820" width="21.7109375" style="12" customWidth="1"/>
    <col min="2821" max="2821" width="13.7109375" style="12" customWidth="1"/>
    <col min="2822" max="2822" width="14.85546875" style="12" customWidth="1"/>
    <col min="2823" max="2823" width="19.5703125" style="12" customWidth="1"/>
    <col min="2824" max="2824" width="13.7109375" style="12" customWidth="1"/>
    <col min="2825" max="2825" width="14.7109375" style="12" customWidth="1"/>
    <col min="2826" max="2827" width="14.140625" style="12" customWidth="1"/>
    <col min="2828" max="2828" width="15.140625" style="12" customWidth="1"/>
    <col min="2829" max="2829" width="21.5703125" style="12" customWidth="1"/>
    <col min="2830" max="3071" width="9.140625" style="12"/>
    <col min="3072" max="3072" width="6.5703125" style="12" customWidth="1"/>
    <col min="3073" max="3073" width="35.28515625" style="12" customWidth="1"/>
    <col min="3074" max="3074" width="14" style="12" customWidth="1"/>
    <col min="3075" max="3075" width="11.42578125" style="12" customWidth="1"/>
    <col min="3076" max="3076" width="21.7109375" style="12" customWidth="1"/>
    <col min="3077" max="3077" width="13.7109375" style="12" customWidth="1"/>
    <col min="3078" max="3078" width="14.85546875" style="12" customWidth="1"/>
    <col min="3079" max="3079" width="19.5703125" style="12" customWidth="1"/>
    <col min="3080" max="3080" width="13.7109375" style="12" customWidth="1"/>
    <col min="3081" max="3081" width="14.7109375" style="12" customWidth="1"/>
    <col min="3082" max="3083" width="14.140625" style="12" customWidth="1"/>
    <col min="3084" max="3084" width="15.140625" style="12" customWidth="1"/>
    <col min="3085" max="3085" width="21.5703125" style="12" customWidth="1"/>
    <col min="3086" max="3327" width="9.140625" style="12"/>
    <col min="3328" max="3328" width="6.5703125" style="12" customWidth="1"/>
    <col min="3329" max="3329" width="35.28515625" style="12" customWidth="1"/>
    <col min="3330" max="3330" width="14" style="12" customWidth="1"/>
    <col min="3331" max="3331" width="11.42578125" style="12" customWidth="1"/>
    <col min="3332" max="3332" width="21.7109375" style="12" customWidth="1"/>
    <col min="3333" max="3333" width="13.7109375" style="12" customWidth="1"/>
    <col min="3334" max="3334" width="14.85546875" style="12" customWidth="1"/>
    <col min="3335" max="3335" width="19.5703125" style="12" customWidth="1"/>
    <col min="3336" max="3336" width="13.7109375" style="12" customWidth="1"/>
    <col min="3337" max="3337" width="14.7109375" style="12" customWidth="1"/>
    <col min="3338" max="3339" width="14.140625" style="12" customWidth="1"/>
    <col min="3340" max="3340" width="15.140625" style="12" customWidth="1"/>
    <col min="3341" max="3341" width="21.5703125" style="12" customWidth="1"/>
    <col min="3342" max="3583" width="9.140625" style="12"/>
    <col min="3584" max="3584" width="6.5703125" style="12" customWidth="1"/>
    <col min="3585" max="3585" width="35.28515625" style="12" customWidth="1"/>
    <col min="3586" max="3586" width="14" style="12" customWidth="1"/>
    <col min="3587" max="3587" width="11.42578125" style="12" customWidth="1"/>
    <col min="3588" max="3588" width="21.7109375" style="12" customWidth="1"/>
    <col min="3589" max="3589" width="13.7109375" style="12" customWidth="1"/>
    <col min="3590" max="3590" width="14.85546875" style="12" customWidth="1"/>
    <col min="3591" max="3591" width="19.5703125" style="12" customWidth="1"/>
    <col min="3592" max="3592" width="13.7109375" style="12" customWidth="1"/>
    <col min="3593" max="3593" width="14.7109375" style="12" customWidth="1"/>
    <col min="3594" max="3595" width="14.140625" style="12" customWidth="1"/>
    <col min="3596" max="3596" width="15.140625" style="12" customWidth="1"/>
    <col min="3597" max="3597" width="21.5703125" style="12" customWidth="1"/>
    <col min="3598" max="3839" width="9.140625" style="12"/>
    <col min="3840" max="3840" width="6.5703125" style="12" customWidth="1"/>
    <col min="3841" max="3841" width="35.28515625" style="12" customWidth="1"/>
    <col min="3842" max="3842" width="14" style="12" customWidth="1"/>
    <col min="3843" max="3843" width="11.42578125" style="12" customWidth="1"/>
    <col min="3844" max="3844" width="21.7109375" style="12" customWidth="1"/>
    <col min="3845" max="3845" width="13.7109375" style="12" customWidth="1"/>
    <col min="3846" max="3846" width="14.85546875" style="12" customWidth="1"/>
    <col min="3847" max="3847" width="19.5703125" style="12" customWidth="1"/>
    <col min="3848" max="3848" width="13.7109375" style="12" customWidth="1"/>
    <col min="3849" max="3849" width="14.7109375" style="12" customWidth="1"/>
    <col min="3850" max="3851" width="14.140625" style="12" customWidth="1"/>
    <col min="3852" max="3852" width="15.140625" style="12" customWidth="1"/>
    <col min="3853" max="3853" width="21.5703125" style="12" customWidth="1"/>
    <col min="3854" max="4095" width="9.140625" style="12"/>
    <col min="4096" max="4096" width="6.5703125" style="12" customWidth="1"/>
    <col min="4097" max="4097" width="35.28515625" style="12" customWidth="1"/>
    <col min="4098" max="4098" width="14" style="12" customWidth="1"/>
    <col min="4099" max="4099" width="11.42578125" style="12" customWidth="1"/>
    <col min="4100" max="4100" width="21.7109375" style="12" customWidth="1"/>
    <col min="4101" max="4101" width="13.7109375" style="12" customWidth="1"/>
    <col min="4102" max="4102" width="14.85546875" style="12" customWidth="1"/>
    <col min="4103" max="4103" width="19.5703125" style="12" customWidth="1"/>
    <col min="4104" max="4104" width="13.7109375" style="12" customWidth="1"/>
    <col min="4105" max="4105" width="14.7109375" style="12" customWidth="1"/>
    <col min="4106" max="4107" width="14.140625" style="12" customWidth="1"/>
    <col min="4108" max="4108" width="15.140625" style="12" customWidth="1"/>
    <col min="4109" max="4109" width="21.5703125" style="12" customWidth="1"/>
    <col min="4110" max="4351" width="9.140625" style="12"/>
    <col min="4352" max="4352" width="6.5703125" style="12" customWidth="1"/>
    <col min="4353" max="4353" width="35.28515625" style="12" customWidth="1"/>
    <col min="4354" max="4354" width="14" style="12" customWidth="1"/>
    <col min="4355" max="4355" width="11.42578125" style="12" customWidth="1"/>
    <col min="4356" max="4356" width="21.7109375" style="12" customWidth="1"/>
    <col min="4357" max="4357" width="13.7109375" style="12" customWidth="1"/>
    <col min="4358" max="4358" width="14.85546875" style="12" customWidth="1"/>
    <col min="4359" max="4359" width="19.5703125" style="12" customWidth="1"/>
    <col min="4360" max="4360" width="13.7109375" style="12" customWidth="1"/>
    <col min="4361" max="4361" width="14.7109375" style="12" customWidth="1"/>
    <col min="4362" max="4363" width="14.140625" style="12" customWidth="1"/>
    <col min="4364" max="4364" width="15.140625" style="12" customWidth="1"/>
    <col min="4365" max="4365" width="21.5703125" style="12" customWidth="1"/>
    <col min="4366" max="4607" width="9.140625" style="12"/>
    <col min="4608" max="4608" width="6.5703125" style="12" customWidth="1"/>
    <col min="4609" max="4609" width="35.28515625" style="12" customWidth="1"/>
    <col min="4610" max="4610" width="14" style="12" customWidth="1"/>
    <col min="4611" max="4611" width="11.42578125" style="12" customWidth="1"/>
    <col min="4612" max="4612" width="21.7109375" style="12" customWidth="1"/>
    <col min="4613" max="4613" width="13.7109375" style="12" customWidth="1"/>
    <col min="4614" max="4614" width="14.85546875" style="12" customWidth="1"/>
    <col min="4615" max="4615" width="19.5703125" style="12" customWidth="1"/>
    <col min="4616" max="4616" width="13.7109375" style="12" customWidth="1"/>
    <col min="4617" max="4617" width="14.7109375" style="12" customWidth="1"/>
    <col min="4618" max="4619" width="14.140625" style="12" customWidth="1"/>
    <col min="4620" max="4620" width="15.140625" style="12" customWidth="1"/>
    <col min="4621" max="4621" width="21.5703125" style="12" customWidth="1"/>
    <col min="4622" max="4863" width="9.140625" style="12"/>
    <col min="4864" max="4864" width="6.5703125" style="12" customWidth="1"/>
    <col min="4865" max="4865" width="35.28515625" style="12" customWidth="1"/>
    <col min="4866" max="4866" width="14" style="12" customWidth="1"/>
    <col min="4867" max="4867" width="11.42578125" style="12" customWidth="1"/>
    <col min="4868" max="4868" width="21.7109375" style="12" customWidth="1"/>
    <col min="4869" max="4869" width="13.7109375" style="12" customWidth="1"/>
    <col min="4870" max="4870" width="14.85546875" style="12" customWidth="1"/>
    <col min="4871" max="4871" width="19.5703125" style="12" customWidth="1"/>
    <col min="4872" max="4872" width="13.7109375" style="12" customWidth="1"/>
    <col min="4873" max="4873" width="14.7109375" style="12" customWidth="1"/>
    <col min="4874" max="4875" width="14.140625" style="12" customWidth="1"/>
    <col min="4876" max="4876" width="15.140625" style="12" customWidth="1"/>
    <col min="4877" max="4877" width="21.5703125" style="12" customWidth="1"/>
    <col min="4878" max="5119" width="9.140625" style="12"/>
    <col min="5120" max="5120" width="6.5703125" style="12" customWidth="1"/>
    <col min="5121" max="5121" width="35.28515625" style="12" customWidth="1"/>
    <col min="5122" max="5122" width="14" style="12" customWidth="1"/>
    <col min="5123" max="5123" width="11.42578125" style="12" customWidth="1"/>
    <col min="5124" max="5124" width="21.7109375" style="12" customWidth="1"/>
    <col min="5125" max="5125" width="13.7109375" style="12" customWidth="1"/>
    <col min="5126" max="5126" width="14.85546875" style="12" customWidth="1"/>
    <col min="5127" max="5127" width="19.5703125" style="12" customWidth="1"/>
    <col min="5128" max="5128" width="13.7109375" style="12" customWidth="1"/>
    <col min="5129" max="5129" width="14.7109375" style="12" customWidth="1"/>
    <col min="5130" max="5131" width="14.140625" style="12" customWidth="1"/>
    <col min="5132" max="5132" width="15.140625" style="12" customWidth="1"/>
    <col min="5133" max="5133" width="21.5703125" style="12" customWidth="1"/>
    <col min="5134" max="5375" width="9.140625" style="12"/>
    <col min="5376" max="5376" width="6.5703125" style="12" customWidth="1"/>
    <col min="5377" max="5377" width="35.28515625" style="12" customWidth="1"/>
    <col min="5378" max="5378" width="14" style="12" customWidth="1"/>
    <col min="5379" max="5379" width="11.42578125" style="12" customWidth="1"/>
    <col min="5380" max="5380" width="21.7109375" style="12" customWidth="1"/>
    <col min="5381" max="5381" width="13.7109375" style="12" customWidth="1"/>
    <col min="5382" max="5382" width="14.85546875" style="12" customWidth="1"/>
    <col min="5383" max="5383" width="19.5703125" style="12" customWidth="1"/>
    <col min="5384" max="5384" width="13.7109375" style="12" customWidth="1"/>
    <col min="5385" max="5385" width="14.7109375" style="12" customWidth="1"/>
    <col min="5386" max="5387" width="14.140625" style="12" customWidth="1"/>
    <col min="5388" max="5388" width="15.140625" style="12" customWidth="1"/>
    <col min="5389" max="5389" width="21.5703125" style="12" customWidth="1"/>
    <col min="5390" max="5631" width="9.140625" style="12"/>
    <col min="5632" max="5632" width="6.5703125" style="12" customWidth="1"/>
    <col min="5633" max="5633" width="35.28515625" style="12" customWidth="1"/>
    <col min="5634" max="5634" width="14" style="12" customWidth="1"/>
    <col min="5635" max="5635" width="11.42578125" style="12" customWidth="1"/>
    <col min="5636" max="5636" width="21.7109375" style="12" customWidth="1"/>
    <col min="5637" max="5637" width="13.7109375" style="12" customWidth="1"/>
    <col min="5638" max="5638" width="14.85546875" style="12" customWidth="1"/>
    <col min="5639" max="5639" width="19.5703125" style="12" customWidth="1"/>
    <col min="5640" max="5640" width="13.7109375" style="12" customWidth="1"/>
    <col min="5641" max="5641" width="14.7109375" style="12" customWidth="1"/>
    <col min="5642" max="5643" width="14.140625" style="12" customWidth="1"/>
    <col min="5644" max="5644" width="15.140625" style="12" customWidth="1"/>
    <col min="5645" max="5645" width="21.5703125" style="12" customWidth="1"/>
    <col min="5646" max="5887" width="9.140625" style="12"/>
    <col min="5888" max="5888" width="6.5703125" style="12" customWidth="1"/>
    <col min="5889" max="5889" width="35.28515625" style="12" customWidth="1"/>
    <col min="5890" max="5890" width="14" style="12" customWidth="1"/>
    <col min="5891" max="5891" width="11.42578125" style="12" customWidth="1"/>
    <col min="5892" max="5892" width="21.7109375" style="12" customWidth="1"/>
    <col min="5893" max="5893" width="13.7109375" style="12" customWidth="1"/>
    <col min="5894" max="5894" width="14.85546875" style="12" customWidth="1"/>
    <col min="5895" max="5895" width="19.5703125" style="12" customWidth="1"/>
    <col min="5896" max="5896" width="13.7109375" style="12" customWidth="1"/>
    <col min="5897" max="5897" width="14.7109375" style="12" customWidth="1"/>
    <col min="5898" max="5899" width="14.140625" style="12" customWidth="1"/>
    <col min="5900" max="5900" width="15.140625" style="12" customWidth="1"/>
    <col min="5901" max="5901" width="21.5703125" style="12" customWidth="1"/>
    <col min="5902" max="6143" width="9.140625" style="12"/>
    <col min="6144" max="6144" width="6.5703125" style="12" customWidth="1"/>
    <col min="6145" max="6145" width="35.28515625" style="12" customWidth="1"/>
    <col min="6146" max="6146" width="14" style="12" customWidth="1"/>
    <col min="6147" max="6147" width="11.42578125" style="12" customWidth="1"/>
    <col min="6148" max="6148" width="21.7109375" style="12" customWidth="1"/>
    <col min="6149" max="6149" width="13.7109375" style="12" customWidth="1"/>
    <col min="6150" max="6150" width="14.85546875" style="12" customWidth="1"/>
    <col min="6151" max="6151" width="19.5703125" style="12" customWidth="1"/>
    <col min="6152" max="6152" width="13.7109375" style="12" customWidth="1"/>
    <col min="6153" max="6153" width="14.7109375" style="12" customWidth="1"/>
    <col min="6154" max="6155" width="14.140625" style="12" customWidth="1"/>
    <col min="6156" max="6156" width="15.140625" style="12" customWidth="1"/>
    <col min="6157" max="6157" width="21.5703125" style="12" customWidth="1"/>
    <col min="6158" max="6399" width="9.140625" style="12"/>
    <col min="6400" max="6400" width="6.5703125" style="12" customWidth="1"/>
    <col min="6401" max="6401" width="35.28515625" style="12" customWidth="1"/>
    <col min="6402" max="6402" width="14" style="12" customWidth="1"/>
    <col min="6403" max="6403" width="11.42578125" style="12" customWidth="1"/>
    <col min="6404" max="6404" width="21.7109375" style="12" customWidth="1"/>
    <col min="6405" max="6405" width="13.7109375" style="12" customWidth="1"/>
    <col min="6406" max="6406" width="14.85546875" style="12" customWidth="1"/>
    <col min="6407" max="6407" width="19.5703125" style="12" customWidth="1"/>
    <col min="6408" max="6408" width="13.7109375" style="12" customWidth="1"/>
    <col min="6409" max="6409" width="14.7109375" style="12" customWidth="1"/>
    <col min="6410" max="6411" width="14.140625" style="12" customWidth="1"/>
    <col min="6412" max="6412" width="15.140625" style="12" customWidth="1"/>
    <col min="6413" max="6413" width="21.5703125" style="12" customWidth="1"/>
    <col min="6414" max="6655" width="9.140625" style="12"/>
    <col min="6656" max="6656" width="6.5703125" style="12" customWidth="1"/>
    <col min="6657" max="6657" width="35.28515625" style="12" customWidth="1"/>
    <col min="6658" max="6658" width="14" style="12" customWidth="1"/>
    <col min="6659" max="6659" width="11.42578125" style="12" customWidth="1"/>
    <col min="6660" max="6660" width="21.7109375" style="12" customWidth="1"/>
    <col min="6661" max="6661" width="13.7109375" style="12" customWidth="1"/>
    <col min="6662" max="6662" width="14.85546875" style="12" customWidth="1"/>
    <col min="6663" max="6663" width="19.5703125" style="12" customWidth="1"/>
    <col min="6664" max="6664" width="13.7109375" style="12" customWidth="1"/>
    <col min="6665" max="6665" width="14.7109375" style="12" customWidth="1"/>
    <col min="6666" max="6667" width="14.140625" style="12" customWidth="1"/>
    <col min="6668" max="6668" width="15.140625" style="12" customWidth="1"/>
    <col min="6669" max="6669" width="21.5703125" style="12" customWidth="1"/>
    <col min="6670" max="6911" width="9.140625" style="12"/>
    <col min="6912" max="6912" width="6.5703125" style="12" customWidth="1"/>
    <col min="6913" max="6913" width="35.28515625" style="12" customWidth="1"/>
    <col min="6914" max="6914" width="14" style="12" customWidth="1"/>
    <col min="6915" max="6915" width="11.42578125" style="12" customWidth="1"/>
    <col min="6916" max="6916" width="21.7109375" style="12" customWidth="1"/>
    <col min="6917" max="6917" width="13.7109375" style="12" customWidth="1"/>
    <col min="6918" max="6918" width="14.85546875" style="12" customWidth="1"/>
    <col min="6919" max="6919" width="19.5703125" style="12" customWidth="1"/>
    <col min="6920" max="6920" width="13.7109375" style="12" customWidth="1"/>
    <col min="6921" max="6921" width="14.7109375" style="12" customWidth="1"/>
    <col min="6922" max="6923" width="14.140625" style="12" customWidth="1"/>
    <col min="6924" max="6924" width="15.140625" style="12" customWidth="1"/>
    <col min="6925" max="6925" width="21.5703125" style="12" customWidth="1"/>
    <col min="6926" max="7167" width="9.140625" style="12"/>
    <col min="7168" max="7168" width="6.5703125" style="12" customWidth="1"/>
    <col min="7169" max="7169" width="35.28515625" style="12" customWidth="1"/>
    <col min="7170" max="7170" width="14" style="12" customWidth="1"/>
    <col min="7171" max="7171" width="11.42578125" style="12" customWidth="1"/>
    <col min="7172" max="7172" width="21.7109375" style="12" customWidth="1"/>
    <col min="7173" max="7173" width="13.7109375" style="12" customWidth="1"/>
    <col min="7174" max="7174" width="14.85546875" style="12" customWidth="1"/>
    <col min="7175" max="7175" width="19.5703125" style="12" customWidth="1"/>
    <col min="7176" max="7176" width="13.7109375" style="12" customWidth="1"/>
    <col min="7177" max="7177" width="14.7109375" style="12" customWidth="1"/>
    <col min="7178" max="7179" width="14.140625" style="12" customWidth="1"/>
    <col min="7180" max="7180" width="15.140625" style="12" customWidth="1"/>
    <col min="7181" max="7181" width="21.5703125" style="12" customWidth="1"/>
    <col min="7182" max="7423" width="9.140625" style="12"/>
    <col min="7424" max="7424" width="6.5703125" style="12" customWidth="1"/>
    <col min="7425" max="7425" width="35.28515625" style="12" customWidth="1"/>
    <col min="7426" max="7426" width="14" style="12" customWidth="1"/>
    <col min="7427" max="7427" width="11.42578125" style="12" customWidth="1"/>
    <col min="7428" max="7428" width="21.7109375" style="12" customWidth="1"/>
    <col min="7429" max="7429" width="13.7109375" style="12" customWidth="1"/>
    <col min="7430" max="7430" width="14.85546875" style="12" customWidth="1"/>
    <col min="7431" max="7431" width="19.5703125" style="12" customWidth="1"/>
    <col min="7432" max="7432" width="13.7109375" style="12" customWidth="1"/>
    <col min="7433" max="7433" width="14.7109375" style="12" customWidth="1"/>
    <col min="7434" max="7435" width="14.140625" style="12" customWidth="1"/>
    <col min="7436" max="7436" width="15.140625" style="12" customWidth="1"/>
    <col min="7437" max="7437" width="21.5703125" style="12" customWidth="1"/>
    <col min="7438" max="7679" width="9.140625" style="12"/>
    <col min="7680" max="7680" width="6.5703125" style="12" customWidth="1"/>
    <col min="7681" max="7681" width="35.28515625" style="12" customWidth="1"/>
    <col min="7682" max="7682" width="14" style="12" customWidth="1"/>
    <col min="7683" max="7683" width="11.42578125" style="12" customWidth="1"/>
    <col min="7684" max="7684" width="21.7109375" style="12" customWidth="1"/>
    <col min="7685" max="7685" width="13.7109375" style="12" customWidth="1"/>
    <col min="7686" max="7686" width="14.85546875" style="12" customWidth="1"/>
    <col min="7687" max="7687" width="19.5703125" style="12" customWidth="1"/>
    <col min="7688" max="7688" width="13.7109375" style="12" customWidth="1"/>
    <col min="7689" max="7689" width="14.7109375" style="12" customWidth="1"/>
    <col min="7690" max="7691" width="14.140625" style="12" customWidth="1"/>
    <col min="7692" max="7692" width="15.140625" style="12" customWidth="1"/>
    <col min="7693" max="7693" width="21.5703125" style="12" customWidth="1"/>
    <col min="7694" max="7935" width="9.140625" style="12"/>
    <col min="7936" max="7936" width="6.5703125" style="12" customWidth="1"/>
    <col min="7937" max="7937" width="35.28515625" style="12" customWidth="1"/>
    <col min="7938" max="7938" width="14" style="12" customWidth="1"/>
    <col min="7939" max="7939" width="11.42578125" style="12" customWidth="1"/>
    <col min="7940" max="7940" width="21.7109375" style="12" customWidth="1"/>
    <col min="7941" max="7941" width="13.7109375" style="12" customWidth="1"/>
    <col min="7942" max="7942" width="14.85546875" style="12" customWidth="1"/>
    <col min="7943" max="7943" width="19.5703125" style="12" customWidth="1"/>
    <col min="7944" max="7944" width="13.7109375" style="12" customWidth="1"/>
    <col min="7945" max="7945" width="14.7109375" style="12" customWidth="1"/>
    <col min="7946" max="7947" width="14.140625" style="12" customWidth="1"/>
    <col min="7948" max="7948" width="15.140625" style="12" customWidth="1"/>
    <col min="7949" max="7949" width="21.5703125" style="12" customWidth="1"/>
    <col min="7950" max="8191" width="9.140625" style="12"/>
    <col min="8192" max="8192" width="6.5703125" style="12" customWidth="1"/>
    <col min="8193" max="8193" width="35.28515625" style="12" customWidth="1"/>
    <col min="8194" max="8194" width="14" style="12" customWidth="1"/>
    <col min="8195" max="8195" width="11.42578125" style="12" customWidth="1"/>
    <col min="8196" max="8196" width="21.7109375" style="12" customWidth="1"/>
    <col min="8197" max="8197" width="13.7109375" style="12" customWidth="1"/>
    <col min="8198" max="8198" width="14.85546875" style="12" customWidth="1"/>
    <col min="8199" max="8199" width="19.5703125" style="12" customWidth="1"/>
    <col min="8200" max="8200" width="13.7109375" style="12" customWidth="1"/>
    <col min="8201" max="8201" width="14.7109375" style="12" customWidth="1"/>
    <col min="8202" max="8203" width="14.140625" style="12" customWidth="1"/>
    <col min="8204" max="8204" width="15.140625" style="12" customWidth="1"/>
    <col min="8205" max="8205" width="21.5703125" style="12" customWidth="1"/>
    <col min="8206" max="8447" width="9.140625" style="12"/>
    <col min="8448" max="8448" width="6.5703125" style="12" customWidth="1"/>
    <col min="8449" max="8449" width="35.28515625" style="12" customWidth="1"/>
    <col min="8450" max="8450" width="14" style="12" customWidth="1"/>
    <col min="8451" max="8451" width="11.42578125" style="12" customWidth="1"/>
    <col min="8452" max="8452" width="21.7109375" style="12" customWidth="1"/>
    <col min="8453" max="8453" width="13.7109375" style="12" customWidth="1"/>
    <col min="8454" max="8454" width="14.85546875" style="12" customWidth="1"/>
    <col min="8455" max="8455" width="19.5703125" style="12" customWidth="1"/>
    <col min="8456" max="8456" width="13.7109375" style="12" customWidth="1"/>
    <col min="8457" max="8457" width="14.7109375" style="12" customWidth="1"/>
    <col min="8458" max="8459" width="14.140625" style="12" customWidth="1"/>
    <col min="8460" max="8460" width="15.140625" style="12" customWidth="1"/>
    <col min="8461" max="8461" width="21.5703125" style="12" customWidth="1"/>
    <col min="8462" max="8703" width="9.140625" style="12"/>
    <col min="8704" max="8704" width="6.5703125" style="12" customWidth="1"/>
    <col min="8705" max="8705" width="35.28515625" style="12" customWidth="1"/>
    <col min="8706" max="8706" width="14" style="12" customWidth="1"/>
    <col min="8707" max="8707" width="11.42578125" style="12" customWidth="1"/>
    <col min="8708" max="8708" width="21.7109375" style="12" customWidth="1"/>
    <col min="8709" max="8709" width="13.7109375" style="12" customWidth="1"/>
    <col min="8710" max="8710" width="14.85546875" style="12" customWidth="1"/>
    <col min="8711" max="8711" width="19.5703125" style="12" customWidth="1"/>
    <col min="8712" max="8712" width="13.7109375" style="12" customWidth="1"/>
    <col min="8713" max="8713" width="14.7109375" style="12" customWidth="1"/>
    <col min="8714" max="8715" width="14.140625" style="12" customWidth="1"/>
    <col min="8716" max="8716" width="15.140625" style="12" customWidth="1"/>
    <col min="8717" max="8717" width="21.5703125" style="12" customWidth="1"/>
    <col min="8718" max="8959" width="9.140625" style="12"/>
    <col min="8960" max="8960" width="6.5703125" style="12" customWidth="1"/>
    <col min="8961" max="8961" width="35.28515625" style="12" customWidth="1"/>
    <col min="8962" max="8962" width="14" style="12" customWidth="1"/>
    <col min="8963" max="8963" width="11.42578125" style="12" customWidth="1"/>
    <col min="8964" max="8964" width="21.7109375" style="12" customWidth="1"/>
    <col min="8965" max="8965" width="13.7109375" style="12" customWidth="1"/>
    <col min="8966" max="8966" width="14.85546875" style="12" customWidth="1"/>
    <col min="8967" max="8967" width="19.5703125" style="12" customWidth="1"/>
    <col min="8968" max="8968" width="13.7109375" style="12" customWidth="1"/>
    <col min="8969" max="8969" width="14.7109375" style="12" customWidth="1"/>
    <col min="8970" max="8971" width="14.140625" style="12" customWidth="1"/>
    <col min="8972" max="8972" width="15.140625" style="12" customWidth="1"/>
    <col min="8973" max="8973" width="21.5703125" style="12" customWidth="1"/>
    <col min="8974" max="9215" width="9.140625" style="12"/>
    <col min="9216" max="9216" width="6.5703125" style="12" customWidth="1"/>
    <col min="9217" max="9217" width="35.28515625" style="12" customWidth="1"/>
    <col min="9218" max="9218" width="14" style="12" customWidth="1"/>
    <col min="9219" max="9219" width="11.42578125" style="12" customWidth="1"/>
    <col min="9220" max="9220" width="21.7109375" style="12" customWidth="1"/>
    <col min="9221" max="9221" width="13.7109375" style="12" customWidth="1"/>
    <col min="9222" max="9222" width="14.85546875" style="12" customWidth="1"/>
    <col min="9223" max="9223" width="19.5703125" style="12" customWidth="1"/>
    <col min="9224" max="9224" width="13.7109375" style="12" customWidth="1"/>
    <col min="9225" max="9225" width="14.7109375" style="12" customWidth="1"/>
    <col min="9226" max="9227" width="14.140625" style="12" customWidth="1"/>
    <col min="9228" max="9228" width="15.140625" style="12" customWidth="1"/>
    <col min="9229" max="9229" width="21.5703125" style="12" customWidth="1"/>
    <col min="9230" max="9471" width="9.140625" style="12"/>
    <col min="9472" max="9472" width="6.5703125" style="12" customWidth="1"/>
    <col min="9473" max="9473" width="35.28515625" style="12" customWidth="1"/>
    <col min="9474" max="9474" width="14" style="12" customWidth="1"/>
    <col min="9475" max="9475" width="11.42578125" style="12" customWidth="1"/>
    <col min="9476" max="9476" width="21.7109375" style="12" customWidth="1"/>
    <col min="9477" max="9477" width="13.7109375" style="12" customWidth="1"/>
    <col min="9478" max="9478" width="14.85546875" style="12" customWidth="1"/>
    <col min="9479" max="9479" width="19.5703125" style="12" customWidth="1"/>
    <col min="9480" max="9480" width="13.7109375" style="12" customWidth="1"/>
    <col min="9481" max="9481" width="14.7109375" style="12" customWidth="1"/>
    <col min="9482" max="9483" width="14.140625" style="12" customWidth="1"/>
    <col min="9484" max="9484" width="15.140625" style="12" customWidth="1"/>
    <col min="9485" max="9485" width="21.5703125" style="12" customWidth="1"/>
    <col min="9486" max="9727" width="9.140625" style="12"/>
    <col min="9728" max="9728" width="6.5703125" style="12" customWidth="1"/>
    <col min="9729" max="9729" width="35.28515625" style="12" customWidth="1"/>
    <col min="9730" max="9730" width="14" style="12" customWidth="1"/>
    <col min="9731" max="9731" width="11.42578125" style="12" customWidth="1"/>
    <col min="9732" max="9732" width="21.7109375" style="12" customWidth="1"/>
    <col min="9733" max="9733" width="13.7109375" style="12" customWidth="1"/>
    <col min="9734" max="9734" width="14.85546875" style="12" customWidth="1"/>
    <col min="9735" max="9735" width="19.5703125" style="12" customWidth="1"/>
    <col min="9736" max="9736" width="13.7109375" style="12" customWidth="1"/>
    <col min="9737" max="9737" width="14.7109375" style="12" customWidth="1"/>
    <col min="9738" max="9739" width="14.140625" style="12" customWidth="1"/>
    <col min="9740" max="9740" width="15.140625" style="12" customWidth="1"/>
    <col min="9741" max="9741" width="21.5703125" style="12" customWidth="1"/>
    <col min="9742" max="9983" width="9.140625" style="12"/>
    <col min="9984" max="9984" width="6.5703125" style="12" customWidth="1"/>
    <col min="9985" max="9985" width="35.28515625" style="12" customWidth="1"/>
    <col min="9986" max="9986" width="14" style="12" customWidth="1"/>
    <col min="9987" max="9987" width="11.42578125" style="12" customWidth="1"/>
    <col min="9988" max="9988" width="21.7109375" style="12" customWidth="1"/>
    <col min="9989" max="9989" width="13.7109375" style="12" customWidth="1"/>
    <col min="9990" max="9990" width="14.85546875" style="12" customWidth="1"/>
    <col min="9991" max="9991" width="19.5703125" style="12" customWidth="1"/>
    <col min="9992" max="9992" width="13.7109375" style="12" customWidth="1"/>
    <col min="9993" max="9993" width="14.7109375" style="12" customWidth="1"/>
    <col min="9994" max="9995" width="14.140625" style="12" customWidth="1"/>
    <col min="9996" max="9996" width="15.140625" style="12" customWidth="1"/>
    <col min="9997" max="9997" width="21.5703125" style="12" customWidth="1"/>
    <col min="9998" max="10239" width="9.140625" style="12"/>
    <col min="10240" max="10240" width="6.5703125" style="12" customWidth="1"/>
    <col min="10241" max="10241" width="35.28515625" style="12" customWidth="1"/>
    <col min="10242" max="10242" width="14" style="12" customWidth="1"/>
    <col min="10243" max="10243" width="11.42578125" style="12" customWidth="1"/>
    <col min="10244" max="10244" width="21.7109375" style="12" customWidth="1"/>
    <col min="10245" max="10245" width="13.7109375" style="12" customWidth="1"/>
    <col min="10246" max="10246" width="14.85546875" style="12" customWidth="1"/>
    <col min="10247" max="10247" width="19.5703125" style="12" customWidth="1"/>
    <col min="10248" max="10248" width="13.7109375" style="12" customWidth="1"/>
    <col min="10249" max="10249" width="14.7109375" style="12" customWidth="1"/>
    <col min="10250" max="10251" width="14.140625" style="12" customWidth="1"/>
    <col min="10252" max="10252" width="15.140625" style="12" customWidth="1"/>
    <col min="10253" max="10253" width="21.5703125" style="12" customWidth="1"/>
    <col min="10254" max="10495" width="9.140625" style="12"/>
    <col min="10496" max="10496" width="6.5703125" style="12" customWidth="1"/>
    <col min="10497" max="10497" width="35.28515625" style="12" customWidth="1"/>
    <col min="10498" max="10498" width="14" style="12" customWidth="1"/>
    <col min="10499" max="10499" width="11.42578125" style="12" customWidth="1"/>
    <col min="10500" max="10500" width="21.7109375" style="12" customWidth="1"/>
    <col min="10501" max="10501" width="13.7109375" style="12" customWidth="1"/>
    <col min="10502" max="10502" width="14.85546875" style="12" customWidth="1"/>
    <col min="10503" max="10503" width="19.5703125" style="12" customWidth="1"/>
    <col min="10504" max="10504" width="13.7109375" style="12" customWidth="1"/>
    <col min="10505" max="10505" width="14.7109375" style="12" customWidth="1"/>
    <col min="10506" max="10507" width="14.140625" style="12" customWidth="1"/>
    <col min="10508" max="10508" width="15.140625" style="12" customWidth="1"/>
    <col min="10509" max="10509" width="21.5703125" style="12" customWidth="1"/>
    <col min="10510" max="10751" width="9.140625" style="12"/>
    <col min="10752" max="10752" width="6.5703125" style="12" customWidth="1"/>
    <col min="10753" max="10753" width="35.28515625" style="12" customWidth="1"/>
    <col min="10754" max="10754" width="14" style="12" customWidth="1"/>
    <col min="10755" max="10755" width="11.42578125" style="12" customWidth="1"/>
    <col min="10756" max="10756" width="21.7109375" style="12" customWidth="1"/>
    <col min="10757" max="10757" width="13.7109375" style="12" customWidth="1"/>
    <col min="10758" max="10758" width="14.85546875" style="12" customWidth="1"/>
    <col min="10759" max="10759" width="19.5703125" style="12" customWidth="1"/>
    <col min="10760" max="10760" width="13.7109375" style="12" customWidth="1"/>
    <col min="10761" max="10761" width="14.7109375" style="12" customWidth="1"/>
    <col min="10762" max="10763" width="14.140625" style="12" customWidth="1"/>
    <col min="10764" max="10764" width="15.140625" style="12" customWidth="1"/>
    <col min="10765" max="10765" width="21.5703125" style="12" customWidth="1"/>
    <col min="10766" max="11007" width="9.140625" style="12"/>
    <col min="11008" max="11008" width="6.5703125" style="12" customWidth="1"/>
    <col min="11009" max="11009" width="35.28515625" style="12" customWidth="1"/>
    <col min="11010" max="11010" width="14" style="12" customWidth="1"/>
    <col min="11011" max="11011" width="11.42578125" style="12" customWidth="1"/>
    <col min="11012" max="11012" width="21.7109375" style="12" customWidth="1"/>
    <col min="11013" max="11013" width="13.7109375" style="12" customWidth="1"/>
    <col min="11014" max="11014" width="14.85546875" style="12" customWidth="1"/>
    <col min="11015" max="11015" width="19.5703125" style="12" customWidth="1"/>
    <col min="11016" max="11016" width="13.7109375" style="12" customWidth="1"/>
    <col min="11017" max="11017" width="14.7109375" style="12" customWidth="1"/>
    <col min="11018" max="11019" width="14.140625" style="12" customWidth="1"/>
    <col min="11020" max="11020" width="15.140625" style="12" customWidth="1"/>
    <col min="11021" max="11021" width="21.5703125" style="12" customWidth="1"/>
    <col min="11022" max="11263" width="9.140625" style="12"/>
    <col min="11264" max="11264" width="6.5703125" style="12" customWidth="1"/>
    <col min="11265" max="11265" width="35.28515625" style="12" customWidth="1"/>
    <col min="11266" max="11266" width="14" style="12" customWidth="1"/>
    <col min="11267" max="11267" width="11.42578125" style="12" customWidth="1"/>
    <col min="11268" max="11268" width="21.7109375" style="12" customWidth="1"/>
    <col min="11269" max="11269" width="13.7109375" style="12" customWidth="1"/>
    <col min="11270" max="11270" width="14.85546875" style="12" customWidth="1"/>
    <col min="11271" max="11271" width="19.5703125" style="12" customWidth="1"/>
    <col min="11272" max="11272" width="13.7109375" style="12" customWidth="1"/>
    <col min="11273" max="11273" width="14.7109375" style="12" customWidth="1"/>
    <col min="11274" max="11275" width="14.140625" style="12" customWidth="1"/>
    <col min="11276" max="11276" width="15.140625" style="12" customWidth="1"/>
    <col min="11277" max="11277" width="21.5703125" style="12" customWidth="1"/>
    <col min="11278" max="11519" width="9.140625" style="12"/>
    <col min="11520" max="11520" width="6.5703125" style="12" customWidth="1"/>
    <col min="11521" max="11521" width="35.28515625" style="12" customWidth="1"/>
    <col min="11522" max="11522" width="14" style="12" customWidth="1"/>
    <col min="11523" max="11523" width="11.42578125" style="12" customWidth="1"/>
    <col min="11524" max="11524" width="21.7109375" style="12" customWidth="1"/>
    <col min="11525" max="11525" width="13.7109375" style="12" customWidth="1"/>
    <col min="11526" max="11526" width="14.85546875" style="12" customWidth="1"/>
    <col min="11527" max="11527" width="19.5703125" style="12" customWidth="1"/>
    <col min="11528" max="11528" width="13.7109375" style="12" customWidth="1"/>
    <col min="11529" max="11529" width="14.7109375" style="12" customWidth="1"/>
    <col min="11530" max="11531" width="14.140625" style="12" customWidth="1"/>
    <col min="11532" max="11532" width="15.140625" style="12" customWidth="1"/>
    <col min="11533" max="11533" width="21.5703125" style="12" customWidth="1"/>
    <col min="11534" max="11775" width="9.140625" style="12"/>
    <col min="11776" max="11776" width="6.5703125" style="12" customWidth="1"/>
    <col min="11777" max="11777" width="35.28515625" style="12" customWidth="1"/>
    <col min="11778" max="11778" width="14" style="12" customWidth="1"/>
    <col min="11779" max="11779" width="11.42578125" style="12" customWidth="1"/>
    <col min="11780" max="11780" width="21.7109375" style="12" customWidth="1"/>
    <col min="11781" max="11781" width="13.7109375" style="12" customWidth="1"/>
    <col min="11782" max="11782" width="14.85546875" style="12" customWidth="1"/>
    <col min="11783" max="11783" width="19.5703125" style="12" customWidth="1"/>
    <col min="11784" max="11784" width="13.7109375" style="12" customWidth="1"/>
    <col min="11785" max="11785" width="14.7109375" style="12" customWidth="1"/>
    <col min="11786" max="11787" width="14.140625" style="12" customWidth="1"/>
    <col min="11788" max="11788" width="15.140625" style="12" customWidth="1"/>
    <col min="11789" max="11789" width="21.5703125" style="12" customWidth="1"/>
    <col min="11790" max="12031" width="9.140625" style="12"/>
    <col min="12032" max="12032" width="6.5703125" style="12" customWidth="1"/>
    <col min="12033" max="12033" width="35.28515625" style="12" customWidth="1"/>
    <col min="12034" max="12034" width="14" style="12" customWidth="1"/>
    <col min="12035" max="12035" width="11.42578125" style="12" customWidth="1"/>
    <col min="12036" max="12036" width="21.7109375" style="12" customWidth="1"/>
    <col min="12037" max="12037" width="13.7109375" style="12" customWidth="1"/>
    <col min="12038" max="12038" width="14.85546875" style="12" customWidth="1"/>
    <col min="12039" max="12039" width="19.5703125" style="12" customWidth="1"/>
    <col min="12040" max="12040" width="13.7109375" style="12" customWidth="1"/>
    <col min="12041" max="12041" width="14.7109375" style="12" customWidth="1"/>
    <col min="12042" max="12043" width="14.140625" style="12" customWidth="1"/>
    <col min="12044" max="12044" width="15.140625" style="12" customWidth="1"/>
    <col min="12045" max="12045" width="21.5703125" style="12" customWidth="1"/>
    <col min="12046" max="12287" width="9.140625" style="12"/>
    <col min="12288" max="12288" width="6.5703125" style="12" customWidth="1"/>
    <col min="12289" max="12289" width="35.28515625" style="12" customWidth="1"/>
    <col min="12290" max="12290" width="14" style="12" customWidth="1"/>
    <col min="12291" max="12291" width="11.42578125" style="12" customWidth="1"/>
    <col min="12292" max="12292" width="21.7109375" style="12" customWidth="1"/>
    <col min="12293" max="12293" width="13.7109375" style="12" customWidth="1"/>
    <col min="12294" max="12294" width="14.85546875" style="12" customWidth="1"/>
    <col min="12295" max="12295" width="19.5703125" style="12" customWidth="1"/>
    <col min="12296" max="12296" width="13.7109375" style="12" customWidth="1"/>
    <col min="12297" max="12297" width="14.7109375" style="12" customWidth="1"/>
    <col min="12298" max="12299" width="14.140625" style="12" customWidth="1"/>
    <col min="12300" max="12300" width="15.140625" style="12" customWidth="1"/>
    <col min="12301" max="12301" width="21.5703125" style="12" customWidth="1"/>
    <col min="12302" max="12543" width="9.140625" style="12"/>
    <col min="12544" max="12544" width="6.5703125" style="12" customWidth="1"/>
    <col min="12545" max="12545" width="35.28515625" style="12" customWidth="1"/>
    <col min="12546" max="12546" width="14" style="12" customWidth="1"/>
    <col min="12547" max="12547" width="11.42578125" style="12" customWidth="1"/>
    <col min="12548" max="12548" width="21.7109375" style="12" customWidth="1"/>
    <col min="12549" max="12549" width="13.7109375" style="12" customWidth="1"/>
    <col min="12550" max="12550" width="14.85546875" style="12" customWidth="1"/>
    <col min="12551" max="12551" width="19.5703125" style="12" customWidth="1"/>
    <col min="12552" max="12552" width="13.7109375" style="12" customWidth="1"/>
    <col min="12553" max="12553" width="14.7109375" style="12" customWidth="1"/>
    <col min="12554" max="12555" width="14.140625" style="12" customWidth="1"/>
    <col min="12556" max="12556" width="15.140625" style="12" customWidth="1"/>
    <col min="12557" max="12557" width="21.5703125" style="12" customWidth="1"/>
    <col min="12558" max="12799" width="9.140625" style="12"/>
    <col min="12800" max="12800" width="6.5703125" style="12" customWidth="1"/>
    <col min="12801" max="12801" width="35.28515625" style="12" customWidth="1"/>
    <col min="12802" max="12802" width="14" style="12" customWidth="1"/>
    <col min="12803" max="12803" width="11.42578125" style="12" customWidth="1"/>
    <col min="12804" max="12804" width="21.7109375" style="12" customWidth="1"/>
    <col min="12805" max="12805" width="13.7109375" style="12" customWidth="1"/>
    <col min="12806" max="12806" width="14.85546875" style="12" customWidth="1"/>
    <col min="12807" max="12807" width="19.5703125" style="12" customWidth="1"/>
    <col min="12808" max="12808" width="13.7109375" style="12" customWidth="1"/>
    <col min="12809" max="12809" width="14.7109375" style="12" customWidth="1"/>
    <col min="12810" max="12811" width="14.140625" style="12" customWidth="1"/>
    <col min="12812" max="12812" width="15.140625" style="12" customWidth="1"/>
    <col min="12813" max="12813" width="21.5703125" style="12" customWidth="1"/>
    <col min="12814" max="13055" width="9.140625" style="12"/>
    <col min="13056" max="13056" width="6.5703125" style="12" customWidth="1"/>
    <col min="13057" max="13057" width="35.28515625" style="12" customWidth="1"/>
    <col min="13058" max="13058" width="14" style="12" customWidth="1"/>
    <col min="13059" max="13059" width="11.42578125" style="12" customWidth="1"/>
    <col min="13060" max="13060" width="21.7109375" style="12" customWidth="1"/>
    <col min="13061" max="13061" width="13.7109375" style="12" customWidth="1"/>
    <col min="13062" max="13062" width="14.85546875" style="12" customWidth="1"/>
    <col min="13063" max="13063" width="19.5703125" style="12" customWidth="1"/>
    <col min="13064" max="13064" width="13.7109375" style="12" customWidth="1"/>
    <col min="13065" max="13065" width="14.7109375" style="12" customWidth="1"/>
    <col min="13066" max="13067" width="14.140625" style="12" customWidth="1"/>
    <col min="13068" max="13068" width="15.140625" style="12" customWidth="1"/>
    <col min="13069" max="13069" width="21.5703125" style="12" customWidth="1"/>
    <col min="13070" max="13311" width="9.140625" style="12"/>
    <col min="13312" max="13312" width="6.5703125" style="12" customWidth="1"/>
    <col min="13313" max="13313" width="35.28515625" style="12" customWidth="1"/>
    <col min="13314" max="13314" width="14" style="12" customWidth="1"/>
    <col min="13315" max="13315" width="11.42578125" style="12" customWidth="1"/>
    <col min="13316" max="13316" width="21.7109375" style="12" customWidth="1"/>
    <col min="13317" max="13317" width="13.7109375" style="12" customWidth="1"/>
    <col min="13318" max="13318" width="14.85546875" style="12" customWidth="1"/>
    <col min="13319" max="13319" width="19.5703125" style="12" customWidth="1"/>
    <col min="13320" max="13320" width="13.7109375" style="12" customWidth="1"/>
    <col min="13321" max="13321" width="14.7109375" style="12" customWidth="1"/>
    <col min="13322" max="13323" width="14.140625" style="12" customWidth="1"/>
    <col min="13324" max="13324" width="15.140625" style="12" customWidth="1"/>
    <col min="13325" max="13325" width="21.5703125" style="12" customWidth="1"/>
    <col min="13326" max="13567" width="9.140625" style="12"/>
    <col min="13568" max="13568" width="6.5703125" style="12" customWidth="1"/>
    <col min="13569" max="13569" width="35.28515625" style="12" customWidth="1"/>
    <col min="13570" max="13570" width="14" style="12" customWidth="1"/>
    <col min="13571" max="13571" width="11.42578125" style="12" customWidth="1"/>
    <col min="13572" max="13572" width="21.7109375" style="12" customWidth="1"/>
    <col min="13573" max="13573" width="13.7109375" style="12" customWidth="1"/>
    <col min="13574" max="13574" width="14.85546875" style="12" customWidth="1"/>
    <col min="13575" max="13575" width="19.5703125" style="12" customWidth="1"/>
    <col min="13576" max="13576" width="13.7109375" style="12" customWidth="1"/>
    <col min="13577" max="13577" width="14.7109375" style="12" customWidth="1"/>
    <col min="13578" max="13579" width="14.140625" style="12" customWidth="1"/>
    <col min="13580" max="13580" width="15.140625" style="12" customWidth="1"/>
    <col min="13581" max="13581" width="21.5703125" style="12" customWidth="1"/>
    <col min="13582" max="13823" width="9.140625" style="12"/>
    <col min="13824" max="13824" width="6.5703125" style="12" customWidth="1"/>
    <col min="13825" max="13825" width="35.28515625" style="12" customWidth="1"/>
    <col min="13826" max="13826" width="14" style="12" customWidth="1"/>
    <col min="13827" max="13827" width="11.42578125" style="12" customWidth="1"/>
    <col min="13828" max="13828" width="21.7109375" style="12" customWidth="1"/>
    <col min="13829" max="13829" width="13.7109375" style="12" customWidth="1"/>
    <col min="13830" max="13830" width="14.85546875" style="12" customWidth="1"/>
    <col min="13831" max="13831" width="19.5703125" style="12" customWidth="1"/>
    <col min="13832" max="13832" width="13.7109375" style="12" customWidth="1"/>
    <col min="13833" max="13833" width="14.7109375" style="12" customWidth="1"/>
    <col min="13834" max="13835" width="14.140625" style="12" customWidth="1"/>
    <col min="13836" max="13836" width="15.140625" style="12" customWidth="1"/>
    <col min="13837" max="13837" width="21.5703125" style="12" customWidth="1"/>
    <col min="13838" max="14079" width="9.140625" style="12"/>
    <col min="14080" max="14080" width="6.5703125" style="12" customWidth="1"/>
    <col min="14081" max="14081" width="35.28515625" style="12" customWidth="1"/>
    <col min="14082" max="14082" width="14" style="12" customWidth="1"/>
    <col min="14083" max="14083" width="11.42578125" style="12" customWidth="1"/>
    <col min="14084" max="14084" width="21.7109375" style="12" customWidth="1"/>
    <col min="14085" max="14085" width="13.7109375" style="12" customWidth="1"/>
    <col min="14086" max="14086" width="14.85546875" style="12" customWidth="1"/>
    <col min="14087" max="14087" width="19.5703125" style="12" customWidth="1"/>
    <col min="14088" max="14088" width="13.7109375" style="12" customWidth="1"/>
    <col min="14089" max="14089" width="14.7109375" style="12" customWidth="1"/>
    <col min="14090" max="14091" width="14.140625" style="12" customWidth="1"/>
    <col min="14092" max="14092" width="15.140625" style="12" customWidth="1"/>
    <col min="14093" max="14093" width="21.5703125" style="12" customWidth="1"/>
    <col min="14094" max="14335" width="9.140625" style="12"/>
    <col min="14336" max="14336" width="6.5703125" style="12" customWidth="1"/>
    <col min="14337" max="14337" width="35.28515625" style="12" customWidth="1"/>
    <col min="14338" max="14338" width="14" style="12" customWidth="1"/>
    <col min="14339" max="14339" width="11.42578125" style="12" customWidth="1"/>
    <col min="14340" max="14340" width="21.7109375" style="12" customWidth="1"/>
    <col min="14341" max="14341" width="13.7109375" style="12" customWidth="1"/>
    <col min="14342" max="14342" width="14.85546875" style="12" customWidth="1"/>
    <col min="14343" max="14343" width="19.5703125" style="12" customWidth="1"/>
    <col min="14344" max="14344" width="13.7109375" style="12" customWidth="1"/>
    <col min="14345" max="14345" width="14.7109375" style="12" customWidth="1"/>
    <col min="14346" max="14347" width="14.140625" style="12" customWidth="1"/>
    <col min="14348" max="14348" width="15.140625" style="12" customWidth="1"/>
    <col min="14349" max="14349" width="21.5703125" style="12" customWidth="1"/>
    <col min="14350" max="14591" width="9.140625" style="12"/>
    <col min="14592" max="14592" width="6.5703125" style="12" customWidth="1"/>
    <col min="14593" max="14593" width="35.28515625" style="12" customWidth="1"/>
    <col min="14594" max="14594" width="14" style="12" customWidth="1"/>
    <col min="14595" max="14595" width="11.42578125" style="12" customWidth="1"/>
    <col min="14596" max="14596" width="21.7109375" style="12" customWidth="1"/>
    <col min="14597" max="14597" width="13.7109375" style="12" customWidth="1"/>
    <col min="14598" max="14598" width="14.85546875" style="12" customWidth="1"/>
    <col min="14599" max="14599" width="19.5703125" style="12" customWidth="1"/>
    <col min="14600" max="14600" width="13.7109375" style="12" customWidth="1"/>
    <col min="14601" max="14601" width="14.7109375" style="12" customWidth="1"/>
    <col min="14602" max="14603" width="14.140625" style="12" customWidth="1"/>
    <col min="14604" max="14604" width="15.140625" style="12" customWidth="1"/>
    <col min="14605" max="14605" width="21.5703125" style="12" customWidth="1"/>
    <col min="14606" max="14847" width="9.140625" style="12"/>
    <col min="14848" max="14848" width="6.5703125" style="12" customWidth="1"/>
    <col min="14849" max="14849" width="35.28515625" style="12" customWidth="1"/>
    <col min="14850" max="14850" width="14" style="12" customWidth="1"/>
    <col min="14851" max="14851" width="11.42578125" style="12" customWidth="1"/>
    <col min="14852" max="14852" width="21.7109375" style="12" customWidth="1"/>
    <col min="14853" max="14853" width="13.7109375" style="12" customWidth="1"/>
    <col min="14854" max="14854" width="14.85546875" style="12" customWidth="1"/>
    <col min="14855" max="14855" width="19.5703125" style="12" customWidth="1"/>
    <col min="14856" max="14856" width="13.7109375" style="12" customWidth="1"/>
    <col min="14857" max="14857" width="14.7109375" style="12" customWidth="1"/>
    <col min="14858" max="14859" width="14.140625" style="12" customWidth="1"/>
    <col min="14860" max="14860" width="15.140625" style="12" customWidth="1"/>
    <col min="14861" max="14861" width="21.5703125" style="12" customWidth="1"/>
    <col min="14862" max="15103" width="9.140625" style="12"/>
    <col min="15104" max="15104" width="6.5703125" style="12" customWidth="1"/>
    <col min="15105" max="15105" width="35.28515625" style="12" customWidth="1"/>
    <col min="15106" max="15106" width="14" style="12" customWidth="1"/>
    <col min="15107" max="15107" width="11.42578125" style="12" customWidth="1"/>
    <col min="15108" max="15108" width="21.7109375" style="12" customWidth="1"/>
    <col min="15109" max="15109" width="13.7109375" style="12" customWidth="1"/>
    <col min="15110" max="15110" width="14.85546875" style="12" customWidth="1"/>
    <col min="15111" max="15111" width="19.5703125" style="12" customWidth="1"/>
    <col min="15112" max="15112" width="13.7109375" style="12" customWidth="1"/>
    <col min="15113" max="15113" width="14.7109375" style="12" customWidth="1"/>
    <col min="15114" max="15115" width="14.140625" style="12" customWidth="1"/>
    <col min="15116" max="15116" width="15.140625" style="12" customWidth="1"/>
    <col min="15117" max="15117" width="21.5703125" style="12" customWidth="1"/>
    <col min="15118" max="15359" width="9.140625" style="12"/>
    <col min="15360" max="15360" width="6.5703125" style="12" customWidth="1"/>
    <col min="15361" max="15361" width="35.28515625" style="12" customWidth="1"/>
    <col min="15362" max="15362" width="14" style="12" customWidth="1"/>
    <col min="15363" max="15363" width="11.42578125" style="12" customWidth="1"/>
    <col min="15364" max="15364" width="21.7109375" style="12" customWidth="1"/>
    <col min="15365" max="15365" width="13.7109375" style="12" customWidth="1"/>
    <col min="15366" max="15366" width="14.85546875" style="12" customWidth="1"/>
    <col min="15367" max="15367" width="19.5703125" style="12" customWidth="1"/>
    <col min="15368" max="15368" width="13.7109375" style="12" customWidth="1"/>
    <col min="15369" max="15369" width="14.7109375" style="12" customWidth="1"/>
    <col min="15370" max="15371" width="14.140625" style="12" customWidth="1"/>
    <col min="15372" max="15372" width="15.140625" style="12" customWidth="1"/>
    <col min="15373" max="15373" width="21.5703125" style="12" customWidth="1"/>
    <col min="15374" max="15615" width="9.140625" style="12"/>
    <col min="15616" max="15616" width="6.5703125" style="12" customWidth="1"/>
    <col min="15617" max="15617" width="35.28515625" style="12" customWidth="1"/>
    <col min="15618" max="15618" width="14" style="12" customWidth="1"/>
    <col min="15619" max="15619" width="11.42578125" style="12" customWidth="1"/>
    <col min="15620" max="15620" width="21.7109375" style="12" customWidth="1"/>
    <col min="15621" max="15621" width="13.7109375" style="12" customWidth="1"/>
    <col min="15622" max="15622" width="14.85546875" style="12" customWidth="1"/>
    <col min="15623" max="15623" width="19.5703125" style="12" customWidth="1"/>
    <col min="15624" max="15624" width="13.7109375" style="12" customWidth="1"/>
    <col min="15625" max="15625" width="14.7109375" style="12" customWidth="1"/>
    <col min="15626" max="15627" width="14.140625" style="12" customWidth="1"/>
    <col min="15628" max="15628" width="15.140625" style="12" customWidth="1"/>
    <col min="15629" max="15629" width="21.5703125" style="12" customWidth="1"/>
    <col min="15630" max="15871" width="9.140625" style="12"/>
    <col min="15872" max="15872" width="6.5703125" style="12" customWidth="1"/>
    <col min="15873" max="15873" width="35.28515625" style="12" customWidth="1"/>
    <col min="15874" max="15874" width="14" style="12" customWidth="1"/>
    <col min="15875" max="15875" width="11.42578125" style="12" customWidth="1"/>
    <col min="15876" max="15876" width="21.7109375" style="12" customWidth="1"/>
    <col min="15877" max="15877" width="13.7109375" style="12" customWidth="1"/>
    <col min="15878" max="15878" width="14.85546875" style="12" customWidth="1"/>
    <col min="15879" max="15879" width="19.5703125" style="12" customWidth="1"/>
    <col min="15880" max="15880" width="13.7109375" style="12" customWidth="1"/>
    <col min="15881" max="15881" width="14.7109375" style="12" customWidth="1"/>
    <col min="15882" max="15883" width="14.140625" style="12" customWidth="1"/>
    <col min="15884" max="15884" width="15.140625" style="12" customWidth="1"/>
    <col min="15885" max="15885" width="21.5703125" style="12" customWidth="1"/>
    <col min="15886" max="16127" width="9.140625" style="12"/>
    <col min="16128" max="16128" width="6.5703125" style="12" customWidth="1"/>
    <col min="16129" max="16129" width="35.28515625" style="12" customWidth="1"/>
    <col min="16130" max="16130" width="14" style="12" customWidth="1"/>
    <col min="16131" max="16131" width="11.42578125" style="12" customWidth="1"/>
    <col min="16132" max="16132" width="21.7109375" style="12" customWidth="1"/>
    <col min="16133" max="16133" width="13.7109375" style="12" customWidth="1"/>
    <col min="16134" max="16134" width="14.85546875" style="12" customWidth="1"/>
    <col min="16135" max="16135" width="19.5703125" style="12" customWidth="1"/>
    <col min="16136" max="16136" width="13.7109375" style="12" customWidth="1"/>
    <col min="16137" max="16137" width="14.7109375" style="12" customWidth="1"/>
    <col min="16138" max="16139" width="14.140625" style="12" customWidth="1"/>
    <col min="16140" max="16140" width="15.140625" style="12" customWidth="1"/>
    <col min="16141" max="16141" width="21.5703125" style="12" customWidth="1"/>
    <col min="16142" max="16384" width="9.140625" style="12"/>
  </cols>
  <sheetData>
    <row r="1" spans="1:13" ht="54" customHeight="1" x14ac:dyDescent="0.25">
      <c r="A1" s="137" t="str">
        <f>'Подпрограмма 3'!A1:U1</f>
        <v>Отчет об использовании денежных средств в рамках исполнения мероприятий подпрограммы 3 "Обеспечение населения муниципального района "Заполярный район" чистой водой"
муниципальной программы "Комплексное развитие муниципального района "Заполярный район" на 2017-2022 годы"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24" customHeight="1" x14ac:dyDescent="0.25">
      <c r="A2" s="137" t="str">
        <f>'Подпрограмма 3'!A2:V2</f>
        <v>по состоянию на 01 апреля 2018  года (с начала года нарастающим итогом)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24" customHeight="1" x14ac:dyDescent="0.25">
      <c r="A3" s="138" t="s">
        <v>185</v>
      </c>
      <c r="B3" s="138" t="s">
        <v>186</v>
      </c>
      <c r="C3" s="139" t="s">
        <v>187</v>
      </c>
      <c r="D3" s="140"/>
      <c r="E3" s="138" t="s">
        <v>188</v>
      </c>
      <c r="F3" s="138" t="s">
        <v>189</v>
      </c>
      <c r="G3" s="138" t="s">
        <v>190</v>
      </c>
      <c r="H3" s="138" t="s">
        <v>191</v>
      </c>
      <c r="I3" s="141" t="s">
        <v>236</v>
      </c>
      <c r="J3" s="141" t="s">
        <v>193</v>
      </c>
      <c r="K3" s="138" t="s">
        <v>194</v>
      </c>
      <c r="L3" s="138"/>
      <c r="M3" s="138"/>
    </row>
    <row r="4" spans="1:13" ht="15" customHeight="1" x14ac:dyDescent="0.25">
      <c r="A4" s="138"/>
      <c r="B4" s="138"/>
      <c r="C4" s="141" t="s">
        <v>195</v>
      </c>
      <c r="D4" s="141" t="s">
        <v>196</v>
      </c>
      <c r="E4" s="138"/>
      <c r="F4" s="138"/>
      <c r="G4" s="138"/>
      <c r="H4" s="138"/>
      <c r="I4" s="142"/>
      <c r="J4" s="142"/>
      <c r="K4" s="138" t="s">
        <v>197</v>
      </c>
      <c r="L4" s="141" t="s">
        <v>198</v>
      </c>
      <c r="M4" s="138" t="s">
        <v>199</v>
      </c>
    </row>
    <row r="5" spans="1:13" ht="31.5" customHeight="1" x14ac:dyDescent="0.25">
      <c r="A5" s="138"/>
      <c r="B5" s="138"/>
      <c r="C5" s="143"/>
      <c r="D5" s="143"/>
      <c r="E5" s="138"/>
      <c r="F5" s="138"/>
      <c r="G5" s="138"/>
      <c r="H5" s="138"/>
      <c r="I5" s="143"/>
      <c r="J5" s="143"/>
      <c r="K5" s="138"/>
      <c r="L5" s="143"/>
      <c r="M5" s="138"/>
    </row>
    <row r="6" spans="1:13" x14ac:dyDescent="0.25">
      <c r="A6" s="13">
        <v>1</v>
      </c>
      <c r="B6" s="13">
        <v>2</v>
      </c>
      <c r="C6" s="13">
        <f>B6+1</f>
        <v>3</v>
      </c>
      <c r="D6" s="13">
        <f t="shared" ref="D6:K6" si="0">C6+1</f>
        <v>4</v>
      </c>
      <c r="E6" s="13">
        <v>3</v>
      </c>
      <c r="F6" s="13">
        <f t="shared" si="0"/>
        <v>4</v>
      </c>
      <c r="G6" s="13">
        <f t="shared" si="0"/>
        <v>5</v>
      </c>
      <c r="H6" s="13">
        <f t="shared" si="0"/>
        <v>6</v>
      </c>
      <c r="I6" s="13">
        <f t="shared" si="0"/>
        <v>7</v>
      </c>
      <c r="J6" s="13">
        <f t="shared" si="0"/>
        <v>8</v>
      </c>
      <c r="K6" s="13">
        <f t="shared" si="0"/>
        <v>9</v>
      </c>
      <c r="L6" s="13">
        <v>10</v>
      </c>
      <c r="M6" s="13">
        <v>11</v>
      </c>
    </row>
    <row r="7" spans="1:13" s="48" customFormat="1" ht="236.25" x14ac:dyDescent="0.25">
      <c r="A7" s="47">
        <v>1</v>
      </c>
      <c r="B7" s="116" t="str">
        <f>'Подпрограмма 3'!B7</f>
        <v>Отбор проб и исследование воды водных объектов на паразитологические, микробиологические и санитарно-гигиенические показатели в населённых пунктах:                    п. Каратайка, с. Несь, п. Бугрино, с. Коткино, д. Пылемец, д. Снопа, п. Индига, с. Нижняя Пеша, д. Верхняя Пеша, п. Усть-Кара, с. Ома, д. Щелино, д. Волонга, п. Выучейский,                   д. Волоковая, с. Шойна, д. Кия, д. Макарово, д. Вижас, д. Белушье, д. Мгла, с. Коткино</v>
      </c>
      <c r="C7" s="47"/>
      <c r="D7" s="47"/>
      <c r="E7" s="26" t="s">
        <v>335</v>
      </c>
      <c r="F7" s="26" t="s">
        <v>336</v>
      </c>
      <c r="G7" s="26" t="s">
        <v>232</v>
      </c>
      <c r="H7" s="27">
        <v>43465</v>
      </c>
      <c r="I7" s="49">
        <v>3686.78</v>
      </c>
      <c r="J7" s="47"/>
      <c r="K7" s="50">
        <f>M7</f>
        <v>306.98423000000003</v>
      </c>
      <c r="L7" s="47"/>
      <c r="M7" s="50">
        <f>'Подпрограмма 3'!Q7</f>
        <v>306.98423000000003</v>
      </c>
    </row>
    <row r="8" spans="1:13" ht="15" customHeight="1" x14ac:dyDescent="0.25">
      <c r="A8" s="144" t="s">
        <v>200</v>
      </c>
      <c r="B8" s="145"/>
      <c r="C8" s="145"/>
      <c r="D8" s="145"/>
      <c r="E8" s="145"/>
      <c r="F8" s="145"/>
      <c r="G8" s="145"/>
      <c r="H8" s="145"/>
      <c r="I8" s="146"/>
      <c r="J8" s="20">
        <f>SUM(J7:J7)</f>
        <v>0</v>
      </c>
      <c r="K8" s="20">
        <f>SUM(K7:K7)</f>
        <v>306.98423000000003</v>
      </c>
      <c r="L8" s="20">
        <f>SUM(L7:L7)</f>
        <v>0</v>
      </c>
      <c r="M8" s="20">
        <f>SUM(M7:M7)</f>
        <v>306.98423000000003</v>
      </c>
    </row>
  </sheetData>
  <mergeCells count="18">
    <mergeCell ref="A8:I8"/>
    <mergeCell ref="M4:M5"/>
    <mergeCell ref="D4:D5"/>
    <mergeCell ref="K4:K5"/>
    <mergeCell ref="L4:L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</mergeCells>
  <pageMargins left="0.15748031496062992" right="0.15748031496062992" top="0.23622047244094491" bottom="0.31496062992125984" header="0.94488188976377963" footer="0.31496062992125984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R45"/>
  <sheetViews>
    <sheetView view="pageBreakPreview" zoomScale="80" zoomScaleNormal="75" zoomScaleSheetLayoutView="80" workbookViewId="0">
      <selection activeCell="G16" sqref="G16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5.710937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4" style="1" customWidth="1"/>
    <col min="15" max="15" width="14.85546875" style="1" bestFit="1" customWidth="1"/>
    <col min="16" max="16" width="16.7109375" style="1" customWidth="1"/>
    <col min="17" max="17" width="25.71093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118" t="s">
        <v>267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</row>
    <row r="2" spans="1:18" ht="18.75" customHeight="1" x14ac:dyDescent="0.25">
      <c r="A2" s="119" t="s">
        <v>237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20"/>
    </row>
    <row r="3" spans="1:18" s="2" customFormat="1" ht="18" customHeight="1" x14ac:dyDescent="0.25">
      <c r="A3" s="121" t="s">
        <v>22</v>
      </c>
      <c r="B3" s="121" t="s">
        <v>20</v>
      </c>
      <c r="C3" s="121" t="s">
        <v>7</v>
      </c>
      <c r="D3" s="121" t="s">
        <v>21</v>
      </c>
      <c r="E3" s="122" t="s">
        <v>243</v>
      </c>
      <c r="F3" s="123"/>
      <c r="G3" s="124"/>
      <c r="H3" s="122" t="s">
        <v>252</v>
      </c>
      <c r="I3" s="123"/>
      <c r="J3" s="124"/>
      <c r="K3" s="121" t="s">
        <v>8</v>
      </c>
      <c r="L3" s="121"/>
      <c r="M3" s="121"/>
      <c r="N3" s="121" t="s">
        <v>9</v>
      </c>
      <c r="O3" s="121"/>
      <c r="P3" s="121"/>
      <c r="Q3" s="121" t="s">
        <v>241</v>
      </c>
      <c r="R3" s="121" t="s">
        <v>242</v>
      </c>
    </row>
    <row r="4" spans="1:18" s="2" customFormat="1" ht="66.75" customHeight="1" x14ac:dyDescent="0.25">
      <c r="A4" s="121"/>
      <c r="B4" s="121"/>
      <c r="C4" s="121"/>
      <c r="D4" s="121"/>
      <c r="E4" s="62" t="s">
        <v>1</v>
      </c>
      <c r="F4" s="62" t="s">
        <v>10</v>
      </c>
      <c r="G4" s="62" t="s">
        <v>11</v>
      </c>
      <c r="H4" s="62" t="s">
        <v>1</v>
      </c>
      <c r="I4" s="62" t="s">
        <v>10</v>
      </c>
      <c r="J4" s="62" t="s">
        <v>11</v>
      </c>
      <c r="K4" s="62" t="s">
        <v>1</v>
      </c>
      <c r="L4" s="62" t="s">
        <v>10</v>
      </c>
      <c r="M4" s="62" t="s">
        <v>11</v>
      </c>
      <c r="N4" s="62" t="s">
        <v>1</v>
      </c>
      <c r="O4" s="62" t="s">
        <v>10</v>
      </c>
      <c r="P4" s="62" t="s">
        <v>11</v>
      </c>
      <c r="Q4" s="121"/>
      <c r="R4" s="121"/>
    </row>
    <row r="5" spans="1:18" s="2" customFormat="1" ht="22.5" customHeight="1" x14ac:dyDescent="0.25">
      <c r="A5" s="62">
        <v>1</v>
      </c>
      <c r="B5" s="62">
        <v>2</v>
      </c>
      <c r="C5" s="62">
        <v>3</v>
      </c>
      <c r="D5" s="62">
        <v>4</v>
      </c>
      <c r="E5" s="62">
        <v>5</v>
      </c>
      <c r="F5" s="62">
        <v>6</v>
      </c>
      <c r="G5" s="62">
        <v>7</v>
      </c>
      <c r="H5" s="62">
        <v>8</v>
      </c>
      <c r="I5" s="62">
        <v>9</v>
      </c>
      <c r="J5" s="62">
        <v>10</v>
      </c>
      <c r="K5" s="62">
        <v>11</v>
      </c>
      <c r="L5" s="62">
        <v>12</v>
      </c>
      <c r="M5" s="62">
        <v>13</v>
      </c>
      <c r="N5" s="62">
        <v>14</v>
      </c>
      <c r="O5" s="62">
        <v>15</v>
      </c>
      <c r="P5" s="62">
        <v>16</v>
      </c>
      <c r="Q5" s="62">
        <v>17</v>
      </c>
      <c r="R5" s="62">
        <v>18</v>
      </c>
    </row>
    <row r="6" spans="1:18" s="2" customFormat="1" ht="26.25" customHeight="1" x14ac:dyDescent="0.25">
      <c r="A6" s="78"/>
      <c r="B6" s="121" t="s">
        <v>89</v>
      </c>
      <c r="C6" s="121"/>
      <c r="D6" s="121"/>
      <c r="E6" s="45">
        <f t="shared" ref="E6:P6" si="0">SUM(E7:E19)</f>
        <v>222970.2</v>
      </c>
      <c r="F6" s="45">
        <f t="shared" si="0"/>
        <v>0</v>
      </c>
      <c r="G6" s="6">
        <f t="shared" si="0"/>
        <v>222970.2</v>
      </c>
      <c r="H6" s="45">
        <f t="shared" si="0"/>
        <v>21482.5</v>
      </c>
      <c r="I6" s="45">
        <f t="shared" si="0"/>
        <v>0</v>
      </c>
      <c r="J6" s="45">
        <f t="shared" si="0"/>
        <v>21482.5</v>
      </c>
      <c r="K6" s="45">
        <f t="shared" si="0"/>
        <v>21482.40454</v>
      </c>
      <c r="L6" s="45">
        <f t="shared" si="0"/>
        <v>0</v>
      </c>
      <c r="M6" s="45">
        <f t="shared" si="0"/>
        <v>21482.40454</v>
      </c>
      <c r="N6" s="45">
        <f t="shared" si="0"/>
        <v>21482.40454</v>
      </c>
      <c r="O6" s="45">
        <f t="shared" si="0"/>
        <v>0</v>
      </c>
      <c r="P6" s="45">
        <f t="shared" si="0"/>
        <v>21482.40454</v>
      </c>
      <c r="Q6" s="33">
        <f>K6/H6</f>
        <v>0.99999555638310256</v>
      </c>
      <c r="R6" s="55">
        <f>N6/H6</f>
        <v>0.99999555638310256</v>
      </c>
    </row>
    <row r="7" spans="1:18" s="2" customFormat="1" ht="82.5" x14ac:dyDescent="0.25">
      <c r="A7" s="4" t="s">
        <v>12</v>
      </c>
      <c r="B7" s="84" t="s">
        <v>90</v>
      </c>
      <c r="C7" s="60" t="s">
        <v>60</v>
      </c>
      <c r="D7" s="60" t="s">
        <v>223</v>
      </c>
      <c r="E7" s="51">
        <f>G7</f>
        <v>69486</v>
      </c>
      <c r="F7" s="51" t="s">
        <v>19</v>
      </c>
      <c r="G7" s="58">
        <v>69486</v>
      </c>
      <c r="H7" s="51">
        <f>J7</f>
        <v>17326.099999999999</v>
      </c>
      <c r="I7" s="51" t="s">
        <v>19</v>
      </c>
      <c r="J7" s="51">
        <v>17326.099999999999</v>
      </c>
      <c r="K7" s="51">
        <f t="shared" ref="K7:K19" si="1">M7</f>
        <v>17326.075700000001</v>
      </c>
      <c r="L7" s="51" t="s">
        <v>19</v>
      </c>
      <c r="M7" s="51">
        <v>17326.075700000001</v>
      </c>
      <c r="N7" s="51">
        <f t="shared" ref="N7:N19" si="2">P7</f>
        <v>17326.075700000001</v>
      </c>
      <c r="O7" s="51" t="s">
        <v>19</v>
      </c>
      <c r="P7" s="51">
        <f>M7</f>
        <v>17326.075700000001</v>
      </c>
      <c r="Q7" s="32">
        <f t="shared" ref="Q7:Q32" si="3">K7/H7</f>
        <v>0.99999859749164566</v>
      </c>
      <c r="R7" s="9">
        <f t="shared" ref="R7:R32" si="4">N7/H7</f>
        <v>0.99999859749164566</v>
      </c>
    </row>
    <row r="8" spans="1:18" s="2" customFormat="1" ht="66" x14ac:dyDescent="0.25">
      <c r="A8" s="4" t="s">
        <v>13</v>
      </c>
      <c r="B8" s="84" t="s">
        <v>261</v>
      </c>
      <c r="C8" s="60" t="s">
        <v>60</v>
      </c>
      <c r="D8" s="60" t="s">
        <v>3</v>
      </c>
      <c r="E8" s="51">
        <f>G8</f>
        <v>1340</v>
      </c>
      <c r="F8" s="51" t="s">
        <v>19</v>
      </c>
      <c r="G8" s="58">
        <v>1340</v>
      </c>
      <c r="H8" s="51">
        <f t="shared" ref="H8" si="5">J8</f>
        <v>1340</v>
      </c>
      <c r="I8" s="51" t="s">
        <v>19</v>
      </c>
      <c r="J8" s="51">
        <v>1340</v>
      </c>
      <c r="K8" s="51">
        <f t="shared" ref="K8" si="6">M8</f>
        <v>1339.9459999999999</v>
      </c>
      <c r="L8" s="51" t="s">
        <v>19</v>
      </c>
      <c r="M8" s="51">
        <v>1339.9459999999999</v>
      </c>
      <c r="N8" s="51">
        <f>P8</f>
        <v>1339.9459999999999</v>
      </c>
      <c r="O8" s="51" t="s">
        <v>19</v>
      </c>
      <c r="P8" s="51">
        <f>M8</f>
        <v>1339.9459999999999</v>
      </c>
      <c r="Q8" s="32">
        <f t="shared" si="3"/>
        <v>0.99995970149253721</v>
      </c>
      <c r="R8" s="9">
        <f t="shared" si="4"/>
        <v>0.99995970149253721</v>
      </c>
    </row>
    <row r="9" spans="1:18" s="2" customFormat="1" ht="66" x14ac:dyDescent="0.25">
      <c r="A9" s="4" t="s">
        <v>14</v>
      </c>
      <c r="B9" s="84" t="s">
        <v>262</v>
      </c>
      <c r="C9" s="60" t="s">
        <v>60</v>
      </c>
      <c r="D9" s="60" t="s">
        <v>3</v>
      </c>
      <c r="E9" s="51">
        <f>G9</f>
        <v>1347</v>
      </c>
      <c r="F9" s="51" t="s">
        <v>19</v>
      </c>
      <c r="G9" s="58">
        <v>1347</v>
      </c>
      <c r="H9" s="51">
        <f t="shared" ref="H9" si="7">J9</f>
        <v>1347</v>
      </c>
      <c r="I9" s="51" t="s">
        <v>19</v>
      </c>
      <c r="J9" s="51">
        <v>1347</v>
      </c>
      <c r="K9" s="51">
        <f t="shared" ref="K9" si="8">M9</f>
        <v>1347</v>
      </c>
      <c r="L9" s="51" t="s">
        <v>19</v>
      </c>
      <c r="M9" s="51">
        <v>1347</v>
      </c>
      <c r="N9" s="51">
        <f>P9</f>
        <v>1347</v>
      </c>
      <c r="O9" s="51" t="s">
        <v>19</v>
      </c>
      <c r="P9" s="51">
        <f>M9</f>
        <v>1347</v>
      </c>
      <c r="Q9" s="32">
        <f t="shared" si="3"/>
        <v>1</v>
      </c>
      <c r="R9" s="9">
        <f t="shared" si="4"/>
        <v>1</v>
      </c>
    </row>
    <row r="10" spans="1:18" s="2" customFormat="1" ht="82.5" x14ac:dyDescent="0.25">
      <c r="A10" s="4" t="s">
        <v>15</v>
      </c>
      <c r="B10" s="84" t="s">
        <v>263</v>
      </c>
      <c r="C10" s="60" t="s">
        <v>223</v>
      </c>
      <c r="D10" s="60" t="s">
        <v>28</v>
      </c>
      <c r="E10" s="51">
        <f>G10</f>
        <v>2486.9</v>
      </c>
      <c r="F10" s="51" t="s">
        <v>19</v>
      </c>
      <c r="G10" s="58">
        <v>2486.9</v>
      </c>
      <c r="H10" s="51" t="str">
        <f t="shared" ref="H10:H19" si="9">J10</f>
        <v>-</v>
      </c>
      <c r="I10" s="51" t="s">
        <v>19</v>
      </c>
      <c r="J10" s="51" t="s">
        <v>19</v>
      </c>
      <c r="K10" s="51" t="str">
        <f t="shared" si="1"/>
        <v>-</v>
      </c>
      <c r="L10" s="51" t="s">
        <v>19</v>
      </c>
      <c r="M10" s="51" t="s">
        <v>19</v>
      </c>
      <c r="N10" s="51" t="str">
        <f>P10</f>
        <v>-</v>
      </c>
      <c r="O10" s="51" t="s">
        <v>19</v>
      </c>
      <c r="P10" s="51" t="s">
        <v>19</v>
      </c>
      <c r="Q10" s="32" t="s">
        <v>19</v>
      </c>
      <c r="R10" s="9" t="s">
        <v>19</v>
      </c>
    </row>
    <row r="11" spans="1:18" s="2" customFormat="1" ht="99" x14ac:dyDescent="0.25">
      <c r="A11" s="4" t="s">
        <v>16</v>
      </c>
      <c r="B11" s="84" t="s">
        <v>91</v>
      </c>
      <c r="C11" s="60" t="s">
        <v>60</v>
      </c>
      <c r="D11" s="60" t="s">
        <v>27</v>
      </c>
      <c r="E11" s="51">
        <f t="shared" ref="E11:E19" si="10">G11</f>
        <v>86630.6</v>
      </c>
      <c r="F11" s="51" t="s">
        <v>19</v>
      </c>
      <c r="G11" s="58">
        <v>86630.6</v>
      </c>
      <c r="H11" s="51">
        <f t="shared" si="9"/>
        <v>1469.4</v>
      </c>
      <c r="I11" s="51" t="s">
        <v>19</v>
      </c>
      <c r="J11" s="51">
        <v>1469.4</v>
      </c>
      <c r="K11" s="51">
        <f t="shared" si="1"/>
        <v>1469.38284</v>
      </c>
      <c r="L11" s="51" t="s">
        <v>19</v>
      </c>
      <c r="M11" s="51">
        <v>1469.38284</v>
      </c>
      <c r="N11" s="51">
        <f t="shared" si="2"/>
        <v>1469.38284</v>
      </c>
      <c r="O11" s="51" t="s">
        <v>19</v>
      </c>
      <c r="P11" s="51">
        <f>M11</f>
        <v>1469.38284</v>
      </c>
      <c r="Q11" s="32">
        <f t="shared" si="3"/>
        <v>0.99998832176398522</v>
      </c>
      <c r="R11" s="9">
        <f t="shared" si="4"/>
        <v>0.99998832176398522</v>
      </c>
    </row>
    <row r="12" spans="1:18" s="2" customFormat="1" ht="49.5" x14ac:dyDescent="0.25">
      <c r="A12" s="4" t="s">
        <v>29</v>
      </c>
      <c r="B12" s="84" t="s">
        <v>264</v>
      </c>
      <c r="C12" s="60" t="s">
        <v>60</v>
      </c>
      <c r="D12" s="60" t="s">
        <v>3</v>
      </c>
      <c r="E12" s="51">
        <f t="shared" si="10"/>
        <v>1795</v>
      </c>
      <c r="F12" s="51" t="s">
        <v>19</v>
      </c>
      <c r="G12" s="58">
        <v>1795</v>
      </c>
      <c r="H12" s="51" t="str">
        <f t="shared" si="9"/>
        <v>-</v>
      </c>
      <c r="I12" s="51" t="s">
        <v>19</v>
      </c>
      <c r="J12" s="51" t="s">
        <v>19</v>
      </c>
      <c r="K12" s="51" t="str">
        <f t="shared" si="1"/>
        <v>-</v>
      </c>
      <c r="L12" s="51" t="s">
        <v>19</v>
      </c>
      <c r="M12" s="51" t="s">
        <v>19</v>
      </c>
      <c r="N12" s="51" t="str">
        <f t="shared" si="2"/>
        <v>-</v>
      </c>
      <c r="O12" s="51" t="s">
        <v>19</v>
      </c>
      <c r="P12" s="51" t="s">
        <v>19</v>
      </c>
      <c r="Q12" s="32" t="s">
        <v>19</v>
      </c>
      <c r="R12" s="9" t="s">
        <v>19</v>
      </c>
    </row>
    <row r="13" spans="1:18" s="2" customFormat="1" ht="49.5" x14ac:dyDescent="0.25">
      <c r="A13" s="4" t="s">
        <v>17</v>
      </c>
      <c r="B13" s="84" t="s">
        <v>265</v>
      </c>
      <c r="C13" s="60" t="s">
        <v>60</v>
      </c>
      <c r="D13" s="60" t="s">
        <v>3</v>
      </c>
      <c r="E13" s="51">
        <f t="shared" si="10"/>
        <v>2520</v>
      </c>
      <c r="F13" s="51" t="s">
        <v>19</v>
      </c>
      <c r="G13" s="58">
        <v>2520</v>
      </c>
      <c r="H13" s="51" t="str">
        <f t="shared" si="9"/>
        <v>-</v>
      </c>
      <c r="I13" s="51" t="s">
        <v>19</v>
      </c>
      <c r="J13" s="51" t="s">
        <v>19</v>
      </c>
      <c r="K13" s="51" t="str">
        <f t="shared" si="1"/>
        <v>-</v>
      </c>
      <c r="L13" s="51" t="s">
        <v>19</v>
      </c>
      <c r="M13" s="51" t="s">
        <v>19</v>
      </c>
      <c r="N13" s="51" t="str">
        <f t="shared" si="2"/>
        <v>-</v>
      </c>
      <c r="O13" s="51" t="s">
        <v>19</v>
      </c>
      <c r="P13" s="51" t="s">
        <v>19</v>
      </c>
      <c r="Q13" s="32" t="s">
        <v>19</v>
      </c>
      <c r="R13" s="9" t="s">
        <v>19</v>
      </c>
    </row>
    <row r="14" spans="1:18" s="2" customFormat="1" ht="33" x14ac:dyDescent="0.25">
      <c r="A14" s="4" t="s">
        <v>30</v>
      </c>
      <c r="B14" s="90" t="s">
        <v>266</v>
      </c>
      <c r="C14" s="60" t="s">
        <v>60</v>
      </c>
      <c r="D14" s="60" t="s">
        <v>3</v>
      </c>
      <c r="E14" s="51">
        <f>G14</f>
        <v>1338.4</v>
      </c>
      <c r="F14" s="51" t="s">
        <v>19</v>
      </c>
      <c r="G14" s="58">
        <v>1338.4</v>
      </c>
      <c r="H14" s="51" t="str">
        <f>J14</f>
        <v>-</v>
      </c>
      <c r="I14" s="51" t="s">
        <v>19</v>
      </c>
      <c r="J14" s="51" t="s">
        <v>19</v>
      </c>
      <c r="K14" s="51" t="str">
        <f>M14</f>
        <v>-</v>
      </c>
      <c r="L14" s="51" t="s">
        <v>19</v>
      </c>
      <c r="M14" s="51" t="s">
        <v>19</v>
      </c>
      <c r="N14" s="51" t="str">
        <f>P14</f>
        <v>-</v>
      </c>
      <c r="O14" s="51" t="s">
        <v>19</v>
      </c>
      <c r="P14" s="51" t="s">
        <v>19</v>
      </c>
      <c r="Q14" s="32" t="s">
        <v>19</v>
      </c>
      <c r="R14" s="9" t="s">
        <v>19</v>
      </c>
    </row>
    <row r="15" spans="1:18" s="2" customFormat="1" ht="33" x14ac:dyDescent="0.25">
      <c r="A15" s="4" t="s">
        <v>31</v>
      </c>
      <c r="B15" s="90" t="s">
        <v>279</v>
      </c>
      <c r="C15" s="60" t="s">
        <v>60</v>
      </c>
      <c r="D15" s="60" t="s">
        <v>3</v>
      </c>
      <c r="E15" s="51">
        <f t="shared" si="10"/>
        <v>2470</v>
      </c>
      <c r="F15" s="51" t="s">
        <v>19</v>
      </c>
      <c r="G15" s="58">
        <v>2470</v>
      </c>
      <c r="H15" s="51" t="str">
        <f t="shared" si="9"/>
        <v>-</v>
      </c>
      <c r="I15" s="51" t="s">
        <v>19</v>
      </c>
      <c r="J15" s="51" t="s">
        <v>19</v>
      </c>
      <c r="K15" s="51" t="str">
        <f t="shared" si="1"/>
        <v>-</v>
      </c>
      <c r="L15" s="51" t="s">
        <v>19</v>
      </c>
      <c r="M15" s="51" t="s">
        <v>19</v>
      </c>
      <c r="N15" s="51" t="str">
        <f t="shared" si="2"/>
        <v>-</v>
      </c>
      <c r="O15" s="51" t="s">
        <v>19</v>
      </c>
      <c r="P15" s="51" t="s">
        <v>19</v>
      </c>
      <c r="Q15" s="32" t="s">
        <v>19</v>
      </c>
      <c r="R15" s="9" t="s">
        <v>19</v>
      </c>
    </row>
    <row r="16" spans="1:18" s="2" customFormat="1" ht="82.5" x14ac:dyDescent="0.25">
      <c r="A16" s="4" t="s">
        <v>32</v>
      </c>
      <c r="B16" s="90" t="s">
        <v>92</v>
      </c>
      <c r="C16" s="60" t="s">
        <v>223</v>
      </c>
      <c r="D16" s="60" t="s">
        <v>3</v>
      </c>
      <c r="E16" s="51">
        <f t="shared" si="10"/>
        <v>1160</v>
      </c>
      <c r="F16" s="51" t="s">
        <v>19</v>
      </c>
      <c r="G16" s="58">
        <v>1160</v>
      </c>
      <c r="H16" s="51" t="str">
        <f t="shared" si="9"/>
        <v>-</v>
      </c>
      <c r="I16" s="51" t="s">
        <v>19</v>
      </c>
      <c r="J16" s="51" t="s">
        <v>19</v>
      </c>
      <c r="K16" s="51" t="str">
        <f t="shared" si="1"/>
        <v>-</v>
      </c>
      <c r="L16" s="51" t="s">
        <v>19</v>
      </c>
      <c r="M16" s="51" t="s">
        <v>19</v>
      </c>
      <c r="N16" s="51" t="str">
        <f t="shared" si="2"/>
        <v>-</v>
      </c>
      <c r="O16" s="51" t="s">
        <v>19</v>
      </c>
      <c r="P16" s="51" t="s">
        <v>19</v>
      </c>
      <c r="Q16" s="32" t="s">
        <v>19</v>
      </c>
      <c r="R16" s="9" t="s">
        <v>19</v>
      </c>
    </row>
    <row r="17" spans="1:18" s="2" customFormat="1" ht="33" x14ac:dyDescent="0.25">
      <c r="A17" s="4" t="s">
        <v>33</v>
      </c>
      <c r="B17" s="84" t="s">
        <v>282</v>
      </c>
      <c r="C17" s="60" t="s">
        <v>60</v>
      </c>
      <c r="D17" s="60" t="s">
        <v>3</v>
      </c>
      <c r="E17" s="51">
        <f t="shared" ref="E17:E18" si="11">G17</f>
        <v>23473.7</v>
      </c>
      <c r="F17" s="51" t="s">
        <v>19</v>
      </c>
      <c r="G17" s="58">
        <v>23473.7</v>
      </c>
      <c r="H17" s="51" t="str">
        <f t="shared" ref="H17:H18" si="12">J17</f>
        <v>-</v>
      </c>
      <c r="I17" s="51" t="s">
        <v>19</v>
      </c>
      <c r="J17" s="51" t="s">
        <v>19</v>
      </c>
      <c r="K17" s="51" t="str">
        <f t="shared" ref="K17:K18" si="13">M17</f>
        <v>-</v>
      </c>
      <c r="L17" s="51" t="s">
        <v>19</v>
      </c>
      <c r="M17" s="51" t="s">
        <v>19</v>
      </c>
      <c r="N17" s="51" t="str">
        <f t="shared" ref="N17:N18" si="14">P17</f>
        <v>-</v>
      </c>
      <c r="O17" s="51" t="s">
        <v>19</v>
      </c>
      <c r="P17" s="51" t="s">
        <v>19</v>
      </c>
      <c r="Q17" s="32" t="s">
        <v>19</v>
      </c>
      <c r="R17" s="9" t="s">
        <v>19</v>
      </c>
    </row>
    <row r="18" spans="1:18" s="2" customFormat="1" ht="33" x14ac:dyDescent="0.25">
      <c r="A18" s="4" t="s">
        <v>34</v>
      </c>
      <c r="B18" s="84" t="s">
        <v>283</v>
      </c>
      <c r="C18" s="60" t="s">
        <v>60</v>
      </c>
      <c r="D18" s="60" t="s">
        <v>3</v>
      </c>
      <c r="E18" s="51">
        <f t="shared" si="11"/>
        <v>21472.6</v>
      </c>
      <c r="F18" s="51" t="s">
        <v>19</v>
      </c>
      <c r="G18" s="58">
        <v>21472.6</v>
      </c>
      <c r="H18" s="51" t="str">
        <f t="shared" si="12"/>
        <v>-</v>
      </c>
      <c r="I18" s="51" t="s">
        <v>19</v>
      </c>
      <c r="J18" s="51" t="s">
        <v>19</v>
      </c>
      <c r="K18" s="51" t="str">
        <f t="shared" si="13"/>
        <v>-</v>
      </c>
      <c r="L18" s="51" t="s">
        <v>19</v>
      </c>
      <c r="M18" s="51" t="s">
        <v>19</v>
      </c>
      <c r="N18" s="51" t="str">
        <f t="shared" si="14"/>
        <v>-</v>
      </c>
      <c r="O18" s="51" t="s">
        <v>19</v>
      </c>
      <c r="P18" s="51" t="s">
        <v>19</v>
      </c>
      <c r="Q18" s="32" t="s">
        <v>19</v>
      </c>
      <c r="R18" s="9" t="s">
        <v>19</v>
      </c>
    </row>
    <row r="19" spans="1:18" s="2" customFormat="1" ht="99" x14ac:dyDescent="0.25">
      <c r="A19" s="4" t="s">
        <v>35</v>
      </c>
      <c r="B19" s="90" t="s">
        <v>280</v>
      </c>
      <c r="C19" s="60" t="s">
        <v>60</v>
      </c>
      <c r="D19" s="60" t="s">
        <v>3</v>
      </c>
      <c r="E19" s="51">
        <f t="shared" si="10"/>
        <v>7450</v>
      </c>
      <c r="F19" s="51" t="s">
        <v>19</v>
      </c>
      <c r="G19" s="58">
        <v>7450</v>
      </c>
      <c r="H19" s="51" t="str">
        <f t="shared" si="9"/>
        <v>-</v>
      </c>
      <c r="I19" s="51" t="s">
        <v>19</v>
      </c>
      <c r="J19" s="51" t="s">
        <v>19</v>
      </c>
      <c r="K19" s="51" t="str">
        <f t="shared" si="1"/>
        <v>-</v>
      </c>
      <c r="L19" s="51" t="s">
        <v>19</v>
      </c>
      <c r="M19" s="51" t="s">
        <v>19</v>
      </c>
      <c r="N19" s="51" t="str">
        <f t="shared" si="2"/>
        <v>-</v>
      </c>
      <c r="O19" s="51" t="s">
        <v>19</v>
      </c>
      <c r="P19" s="51" t="s">
        <v>19</v>
      </c>
      <c r="Q19" s="32" t="s">
        <v>19</v>
      </c>
      <c r="R19" s="9" t="s">
        <v>19</v>
      </c>
    </row>
    <row r="20" spans="1:18" s="2" customFormat="1" ht="31.5" customHeight="1" x14ac:dyDescent="0.25">
      <c r="A20" s="7"/>
      <c r="B20" s="121" t="s">
        <v>94</v>
      </c>
      <c r="C20" s="121"/>
      <c r="D20" s="121"/>
      <c r="E20" s="52">
        <f t="shared" ref="E20:P20" si="15">SUM(E21:E22)</f>
        <v>12677.212</v>
      </c>
      <c r="F20" s="52">
        <f t="shared" si="15"/>
        <v>10000</v>
      </c>
      <c r="G20" s="42">
        <f t="shared" si="15"/>
        <v>2677.212</v>
      </c>
      <c r="H20" s="52">
        <f t="shared" si="15"/>
        <v>0</v>
      </c>
      <c r="I20" s="52">
        <f t="shared" si="15"/>
        <v>0</v>
      </c>
      <c r="J20" s="52">
        <f t="shared" si="15"/>
        <v>0</v>
      </c>
      <c r="K20" s="52">
        <f t="shared" si="15"/>
        <v>0</v>
      </c>
      <c r="L20" s="52">
        <f t="shared" si="15"/>
        <v>0</v>
      </c>
      <c r="M20" s="52">
        <f t="shared" si="15"/>
        <v>0</v>
      </c>
      <c r="N20" s="52">
        <f t="shared" si="15"/>
        <v>0</v>
      </c>
      <c r="O20" s="52">
        <f t="shared" si="15"/>
        <v>0</v>
      </c>
      <c r="P20" s="52">
        <f t="shared" si="15"/>
        <v>0</v>
      </c>
      <c r="Q20" s="33">
        <v>0</v>
      </c>
      <c r="R20" s="55">
        <v>0</v>
      </c>
    </row>
    <row r="21" spans="1:18" s="2" customFormat="1" ht="61.5" customHeight="1" x14ac:dyDescent="0.25">
      <c r="A21" s="4" t="s">
        <v>42</v>
      </c>
      <c r="B21" s="109" t="s">
        <v>281</v>
      </c>
      <c r="C21" s="60" t="s">
        <v>60</v>
      </c>
      <c r="D21" s="86"/>
      <c r="E21" s="51">
        <f>G21+F21</f>
        <v>12084.1</v>
      </c>
      <c r="F21" s="51">
        <v>10000</v>
      </c>
      <c r="G21" s="58">
        <f>362.5+1721.6</f>
        <v>2084.1</v>
      </c>
      <c r="H21" s="51" t="str">
        <f>J21</f>
        <v>-</v>
      </c>
      <c r="I21" s="51" t="s">
        <v>19</v>
      </c>
      <c r="J21" s="51" t="s">
        <v>19</v>
      </c>
      <c r="K21" s="51" t="str">
        <f>M21</f>
        <v>-</v>
      </c>
      <c r="L21" s="51" t="s">
        <v>19</v>
      </c>
      <c r="M21" s="51" t="s">
        <v>19</v>
      </c>
      <c r="N21" s="51" t="str">
        <f>P21</f>
        <v>-</v>
      </c>
      <c r="O21" s="51" t="s">
        <v>19</v>
      </c>
      <c r="P21" s="51" t="s">
        <v>19</v>
      </c>
      <c r="Q21" s="32" t="s">
        <v>19</v>
      </c>
      <c r="R21" s="9" t="s">
        <v>19</v>
      </c>
    </row>
    <row r="22" spans="1:18" s="2" customFormat="1" ht="87.75" customHeight="1" x14ac:dyDescent="0.25">
      <c r="A22" s="10" t="s">
        <v>43</v>
      </c>
      <c r="B22" s="110" t="s">
        <v>231</v>
      </c>
      <c r="C22" s="108" t="s">
        <v>223</v>
      </c>
      <c r="D22" s="108" t="s">
        <v>28</v>
      </c>
      <c r="E22" s="51">
        <f>SUM(E23:E31)</f>
        <v>593.11199999999997</v>
      </c>
      <c r="F22" s="51">
        <f t="shared" ref="F22:K22" si="16">SUM(F23:F31)</f>
        <v>0</v>
      </c>
      <c r="G22" s="58">
        <f>SUM(G23:G31)</f>
        <v>593.11199999999997</v>
      </c>
      <c r="H22" s="51">
        <f t="shared" si="16"/>
        <v>0</v>
      </c>
      <c r="I22" s="51">
        <f t="shared" si="16"/>
        <v>0</v>
      </c>
      <c r="J22" s="51">
        <f t="shared" si="16"/>
        <v>0</v>
      </c>
      <c r="K22" s="51">
        <f t="shared" si="16"/>
        <v>0</v>
      </c>
      <c r="L22" s="51">
        <f>SUM(L23:L31)</f>
        <v>0</v>
      </c>
      <c r="M22" s="51">
        <f t="shared" ref="M22:P22" si="17">SUM(M23:M31)</f>
        <v>0</v>
      </c>
      <c r="N22" s="51">
        <f t="shared" si="17"/>
        <v>0</v>
      </c>
      <c r="O22" s="51">
        <f t="shared" si="17"/>
        <v>0</v>
      </c>
      <c r="P22" s="51">
        <f t="shared" si="17"/>
        <v>0</v>
      </c>
      <c r="Q22" s="32">
        <v>0</v>
      </c>
      <c r="R22" s="9">
        <v>0</v>
      </c>
    </row>
    <row r="23" spans="1:18" s="2" customFormat="1" ht="49.5" x14ac:dyDescent="0.25">
      <c r="A23" s="10" t="s">
        <v>116</v>
      </c>
      <c r="B23" s="41" t="s">
        <v>85</v>
      </c>
      <c r="C23" s="8" t="s">
        <v>27</v>
      </c>
      <c r="D23" s="8" t="s">
        <v>28</v>
      </c>
      <c r="E23" s="51">
        <f>G23</f>
        <v>144.87200000000001</v>
      </c>
      <c r="F23" s="51" t="s">
        <v>19</v>
      </c>
      <c r="G23" s="81">
        <v>144.87200000000001</v>
      </c>
      <c r="H23" s="51" t="str">
        <f>J23</f>
        <v>-</v>
      </c>
      <c r="I23" s="51" t="s">
        <v>19</v>
      </c>
      <c r="J23" s="51" t="s">
        <v>19</v>
      </c>
      <c r="K23" s="51" t="str">
        <f>M23</f>
        <v>-</v>
      </c>
      <c r="L23" s="51" t="s">
        <v>19</v>
      </c>
      <c r="M23" s="51" t="s">
        <v>19</v>
      </c>
      <c r="N23" s="51" t="str">
        <f t="shared" ref="N23:N31" si="18">P23</f>
        <v>-</v>
      </c>
      <c r="O23" s="51" t="s">
        <v>19</v>
      </c>
      <c r="P23" s="51" t="s">
        <v>19</v>
      </c>
      <c r="Q23" s="32" t="s">
        <v>19</v>
      </c>
      <c r="R23" s="9" t="s">
        <v>19</v>
      </c>
    </row>
    <row r="24" spans="1:18" s="2" customFormat="1" ht="49.5" x14ac:dyDescent="0.25">
      <c r="A24" s="10" t="s">
        <v>117</v>
      </c>
      <c r="B24" s="41" t="s">
        <v>59</v>
      </c>
      <c r="C24" s="8" t="s">
        <v>27</v>
      </c>
      <c r="D24" s="8" t="s">
        <v>28</v>
      </c>
      <c r="E24" s="51">
        <f t="shared" ref="E24:E31" si="19">G24</f>
        <v>55.015999999999991</v>
      </c>
      <c r="F24" s="51" t="s">
        <v>19</v>
      </c>
      <c r="G24" s="81">
        <v>55.015999999999991</v>
      </c>
      <c r="H24" s="51" t="str">
        <f t="shared" ref="H24:H31" si="20">J24</f>
        <v>-</v>
      </c>
      <c r="I24" s="51" t="s">
        <v>19</v>
      </c>
      <c r="J24" s="51" t="s">
        <v>19</v>
      </c>
      <c r="K24" s="51" t="str">
        <f t="shared" ref="K24:K31" si="21">M24</f>
        <v>-</v>
      </c>
      <c r="L24" s="51" t="s">
        <v>19</v>
      </c>
      <c r="M24" s="51" t="s">
        <v>19</v>
      </c>
      <c r="N24" s="51" t="str">
        <f t="shared" si="18"/>
        <v>-</v>
      </c>
      <c r="O24" s="51" t="s">
        <v>19</v>
      </c>
      <c r="P24" s="51" t="s">
        <v>19</v>
      </c>
      <c r="Q24" s="32" t="s">
        <v>19</v>
      </c>
      <c r="R24" s="9" t="s">
        <v>19</v>
      </c>
    </row>
    <row r="25" spans="1:18" s="2" customFormat="1" ht="49.5" x14ac:dyDescent="0.25">
      <c r="A25" s="10" t="s">
        <v>118</v>
      </c>
      <c r="B25" s="41" t="s">
        <v>56</v>
      </c>
      <c r="C25" s="8" t="s">
        <v>27</v>
      </c>
      <c r="D25" s="8" t="s">
        <v>28</v>
      </c>
      <c r="E25" s="51">
        <f t="shared" si="19"/>
        <v>43.264000000000003</v>
      </c>
      <c r="F25" s="51" t="s">
        <v>19</v>
      </c>
      <c r="G25" s="81">
        <v>43.264000000000003</v>
      </c>
      <c r="H25" s="51" t="str">
        <f t="shared" si="20"/>
        <v>-</v>
      </c>
      <c r="I25" s="51" t="s">
        <v>19</v>
      </c>
      <c r="J25" s="51" t="s">
        <v>19</v>
      </c>
      <c r="K25" s="51" t="str">
        <f t="shared" si="21"/>
        <v>-</v>
      </c>
      <c r="L25" s="51" t="s">
        <v>19</v>
      </c>
      <c r="M25" s="51" t="s">
        <v>19</v>
      </c>
      <c r="N25" s="51" t="str">
        <f t="shared" si="18"/>
        <v>-</v>
      </c>
      <c r="O25" s="51" t="s">
        <v>19</v>
      </c>
      <c r="P25" s="51" t="s">
        <v>19</v>
      </c>
      <c r="Q25" s="32" t="s">
        <v>19</v>
      </c>
      <c r="R25" s="9" t="s">
        <v>19</v>
      </c>
    </row>
    <row r="26" spans="1:18" s="2" customFormat="1" ht="49.5" x14ac:dyDescent="0.25">
      <c r="A26" s="10" t="s">
        <v>320</v>
      </c>
      <c r="B26" s="41" t="s">
        <v>57</v>
      </c>
      <c r="C26" s="8" t="s">
        <v>27</v>
      </c>
      <c r="D26" s="8" t="s">
        <v>28</v>
      </c>
      <c r="E26" s="51">
        <f t="shared" si="19"/>
        <v>99.00800000000001</v>
      </c>
      <c r="F26" s="51" t="s">
        <v>19</v>
      </c>
      <c r="G26" s="81">
        <v>99.00800000000001</v>
      </c>
      <c r="H26" s="51" t="str">
        <f t="shared" si="20"/>
        <v>-</v>
      </c>
      <c r="I26" s="51" t="s">
        <v>19</v>
      </c>
      <c r="J26" s="51" t="s">
        <v>19</v>
      </c>
      <c r="K26" s="51" t="str">
        <f t="shared" si="21"/>
        <v>-</v>
      </c>
      <c r="L26" s="51" t="s">
        <v>19</v>
      </c>
      <c r="M26" s="51" t="s">
        <v>19</v>
      </c>
      <c r="N26" s="51" t="str">
        <f t="shared" si="18"/>
        <v>-</v>
      </c>
      <c r="O26" s="51" t="s">
        <v>19</v>
      </c>
      <c r="P26" s="51" t="s">
        <v>19</v>
      </c>
      <c r="Q26" s="32" t="s">
        <v>19</v>
      </c>
      <c r="R26" s="9" t="s">
        <v>19</v>
      </c>
    </row>
    <row r="27" spans="1:18" s="2" customFormat="1" ht="49.5" x14ac:dyDescent="0.25">
      <c r="A27" s="10" t="s">
        <v>119</v>
      </c>
      <c r="B27" s="41" t="s">
        <v>47</v>
      </c>
      <c r="C27" s="8" t="s">
        <v>27</v>
      </c>
      <c r="D27" s="8" t="s">
        <v>28</v>
      </c>
      <c r="E27" s="51">
        <f t="shared" si="19"/>
        <v>72.591999999999999</v>
      </c>
      <c r="F27" s="51" t="s">
        <v>19</v>
      </c>
      <c r="G27" s="81">
        <v>72.591999999999999</v>
      </c>
      <c r="H27" s="51" t="str">
        <f t="shared" si="20"/>
        <v>-</v>
      </c>
      <c r="I27" s="51" t="s">
        <v>19</v>
      </c>
      <c r="J27" s="51" t="s">
        <v>19</v>
      </c>
      <c r="K27" s="51" t="str">
        <f t="shared" si="21"/>
        <v>-</v>
      </c>
      <c r="L27" s="51" t="s">
        <v>19</v>
      </c>
      <c r="M27" s="51" t="s">
        <v>19</v>
      </c>
      <c r="N27" s="51" t="str">
        <f t="shared" si="18"/>
        <v>-</v>
      </c>
      <c r="O27" s="51" t="s">
        <v>19</v>
      </c>
      <c r="P27" s="51" t="s">
        <v>19</v>
      </c>
      <c r="Q27" s="32" t="s">
        <v>19</v>
      </c>
      <c r="R27" s="9" t="s">
        <v>19</v>
      </c>
    </row>
    <row r="28" spans="1:18" s="2" customFormat="1" ht="49.5" x14ac:dyDescent="0.25">
      <c r="A28" s="10" t="s">
        <v>321</v>
      </c>
      <c r="B28" s="41" t="s">
        <v>53</v>
      </c>
      <c r="C28" s="8" t="s">
        <v>27</v>
      </c>
      <c r="D28" s="8" t="s">
        <v>28</v>
      </c>
      <c r="E28" s="51">
        <f t="shared" si="19"/>
        <v>44.095999999999997</v>
      </c>
      <c r="F28" s="51" t="s">
        <v>19</v>
      </c>
      <c r="G28" s="81">
        <v>44.095999999999997</v>
      </c>
      <c r="H28" s="51" t="str">
        <f t="shared" si="20"/>
        <v>-</v>
      </c>
      <c r="I28" s="51" t="s">
        <v>19</v>
      </c>
      <c r="J28" s="51" t="s">
        <v>19</v>
      </c>
      <c r="K28" s="51" t="str">
        <f t="shared" si="21"/>
        <v>-</v>
      </c>
      <c r="L28" s="51" t="s">
        <v>19</v>
      </c>
      <c r="M28" s="51" t="s">
        <v>19</v>
      </c>
      <c r="N28" s="51" t="str">
        <f t="shared" si="18"/>
        <v>-</v>
      </c>
      <c r="O28" s="51" t="s">
        <v>19</v>
      </c>
      <c r="P28" s="51" t="s">
        <v>19</v>
      </c>
      <c r="Q28" s="32" t="s">
        <v>19</v>
      </c>
      <c r="R28" s="9" t="s">
        <v>19</v>
      </c>
    </row>
    <row r="29" spans="1:18" s="2" customFormat="1" ht="49.5" x14ac:dyDescent="0.25">
      <c r="A29" s="10" t="s">
        <v>120</v>
      </c>
      <c r="B29" s="41" t="s">
        <v>52</v>
      </c>
      <c r="C29" s="8" t="s">
        <v>27</v>
      </c>
      <c r="D29" s="8" t="s">
        <v>28</v>
      </c>
      <c r="E29" s="51">
        <f t="shared" si="19"/>
        <v>44.928000000000004</v>
      </c>
      <c r="F29" s="51" t="s">
        <v>19</v>
      </c>
      <c r="G29" s="81">
        <v>44.928000000000004</v>
      </c>
      <c r="H29" s="51" t="str">
        <f t="shared" si="20"/>
        <v>-</v>
      </c>
      <c r="I29" s="51" t="s">
        <v>19</v>
      </c>
      <c r="J29" s="51" t="s">
        <v>19</v>
      </c>
      <c r="K29" s="51" t="str">
        <f t="shared" si="21"/>
        <v>-</v>
      </c>
      <c r="L29" s="51" t="s">
        <v>19</v>
      </c>
      <c r="M29" s="51" t="s">
        <v>19</v>
      </c>
      <c r="N29" s="51" t="str">
        <f t="shared" si="18"/>
        <v>-</v>
      </c>
      <c r="O29" s="51" t="s">
        <v>19</v>
      </c>
      <c r="P29" s="51" t="s">
        <v>19</v>
      </c>
      <c r="Q29" s="32" t="s">
        <v>19</v>
      </c>
      <c r="R29" s="9" t="s">
        <v>19</v>
      </c>
    </row>
    <row r="30" spans="1:18" s="2" customFormat="1" ht="49.5" x14ac:dyDescent="0.25">
      <c r="A30" s="10" t="s">
        <v>121</v>
      </c>
      <c r="B30" s="41" t="s">
        <v>54</v>
      </c>
      <c r="C30" s="8" t="s">
        <v>27</v>
      </c>
      <c r="D30" s="8" t="s">
        <v>28</v>
      </c>
      <c r="E30" s="51">
        <f t="shared" si="19"/>
        <v>24.44</v>
      </c>
      <c r="F30" s="51" t="s">
        <v>19</v>
      </c>
      <c r="G30" s="81">
        <v>24.44</v>
      </c>
      <c r="H30" s="51" t="str">
        <f t="shared" si="20"/>
        <v>-</v>
      </c>
      <c r="I30" s="51" t="s">
        <v>19</v>
      </c>
      <c r="J30" s="51" t="s">
        <v>19</v>
      </c>
      <c r="K30" s="51" t="str">
        <f t="shared" si="21"/>
        <v>-</v>
      </c>
      <c r="L30" s="51" t="s">
        <v>19</v>
      </c>
      <c r="M30" s="51" t="s">
        <v>19</v>
      </c>
      <c r="N30" s="51" t="str">
        <f t="shared" si="18"/>
        <v>-</v>
      </c>
      <c r="O30" s="51" t="s">
        <v>19</v>
      </c>
      <c r="P30" s="51" t="s">
        <v>19</v>
      </c>
      <c r="Q30" s="32" t="s">
        <v>19</v>
      </c>
      <c r="R30" s="9" t="s">
        <v>19</v>
      </c>
    </row>
    <row r="31" spans="1:18" s="2" customFormat="1" ht="49.5" x14ac:dyDescent="0.25">
      <c r="A31" s="10" t="s">
        <v>122</v>
      </c>
      <c r="B31" s="41" t="s">
        <v>50</v>
      </c>
      <c r="C31" s="8" t="s">
        <v>27</v>
      </c>
      <c r="D31" s="8" t="s">
        <v>28</v>
      </c>
      <c r="E31" s="51">
        <f t="shared" si="19"/>
        <v>64.896000000000001</v>
      </c>
      <c r="F31" s="51" t="s">
        <v>19</v>
      </c>
      <c r="G31" s="81">
        <v>64.896000000000001</v>
      </c>
      <c r="H31" s="51" t="str">
        <f t="shared" si="20"/>
        <v>-</v>
      </c>
      <c r="I31" s="51" t="s">
        <v>19</v>
      </c>
      <c r="J31" s="51" t="s">
        <v>19</v>
      </c>
      <c r="K31" s="51" t="str">
        <f t="shared" si="21"/>
        <v>-</v>
      </c>
      <c r="L31" s="51" t="s">
        <v>19</v>
      </c>
      <c r="M31" s="51" t="s">
        <v>19</v>
      </c>
      <c r="N31" s="51" t="str">
        <f t="shared" si="18"/>
        <v>-</v>
      </c>
      <c r="O31" s="51" t="s">
        <v>19</v>
      </c>
      <c r="P31" s="51" t="s">
        <v>19</v>
      </c>
      <c r="Q31" s="32" t="s">
        <v>19</v>
      </c>
      <c r="R31" s="9" t="s">
        <v>19</v>
      </c>
    </row>
    <row r="32" spans="1:18" s="2" customFormat="1" x14ac:dyDescent="0.25">
      <c r="A32" s="11"/>
      <c r="B32" s="5" t="s">
        <v>2</v>
      </c>
      <c r="C32" s="5"/>
      <c r="D32" s="3"/>
      <c r="E32" s="45">
        <f t="shared" ref="E32:P32" si="22">E6+E20</f>
        <v>235647.41200000001</v>
      </c>
      <c r="F32" s="45">
        <f t="shared" si="22"/>
        <v>10000</v>
      </c>
      <c r="G32" s="6">
        <f t="shared" si="22"/>
        <v>225647.41200000001</v>
      </c>
      <c r="H32" s="42">
        <f t="shared" si="22"/>
        <v>21482.5</v>
      </c>
      <c r="I32" s="42">
        <f t="shared" si="22"/>
        <v>0</v>
      </c>
      <c r="J32" s="42">
        <f t="shared" si="22"/>
        <v>21482.5</v>
      </c>
      <c r="K32" s="42">
        <f t="shared" si="22"/>
        <v>21482.40454</v>
      </c>
      <c r="L32" s="6">
        <f t="shared" si="22"/>
        <v>0</v>
      </c>
      <c r="M32" s="6">
        <f t="shared" si="22"/>
        <v>21482.40454</v>
      </c>
      <c r="N32" s="6">
        <f t="shared" si="22"/>
        <v>21482.40454</v>
      </c>
      <c r="O32" s="6">
        <f t="shared" si="22"/>
        <v>0</v>
      </c>
      <c r="P32" s="6">
        <f t="shared" si="22"/>
        <v>21482.40454</v>
      </c>
      <c r="Q32" s="33">
        <f t="shared" si="3"/>
        <v>0.99999555638310256</v>
      </c>
      <c r="R32" s="55">
        <f t="shared" si="4"/>
        <v>0.99999555638310256</v>
      </c>
    </row>
    <row r="33" spans="7:8" ht="18.75" customHeight="1" x14ac:dyDescent="0.25"/>
    <row r="34" spans="7:8" ht="18.75" customHeight="1" x14ac:dyDescent="0.25">
      <c r="G34" s="102">
        <f>G32-1721.6</f>
        <v>223925.81200000001</v>
      </c>
    </row>
    <row r="35" spans="7:8" ht="48.75" customHeight="1" x14ac:dyDescent="0.25"/>
    <row r="36" spans="7:8" x14ac:dyDescent="0.25">
      <c r="G36" s="1">
        <v>1721.6</v>
      </c>
      <c r="H36" s="1" t="s">
        <v>234</v>
      </c>
    </row>
    <row r="37" spans="7:8" ht="18.75" customHeight="1" x14ac:dyDescent="0.25"/>
    <row r="38" spans="7:8" ht="18.75" customHeight="1" x14ac:dyDescent="0.25"/>
    <row r="41" spans="7:8" ht="18.75" customHeight="1" x14ac:dyDescent="0.25"/>
    <row r="45" spans="7:8" ht="18.75" customHeight="1" x14ac:dyDescent="0.25"/>
  </sheetData>
  <mergeCells count="14">
    <mergeCell ref="K3:M3"/>
    <mergeCell ref="N3:P3"/>
    <mergeCell ref="B20:D20"/>
    <mergeCell ref="B6:D6"/>
    <mergeCell ref="A1:R1"/>
    <mergeCell ref="A2:R2"/>
    <mergeCell ref="Q3:Q4"/>
    <mergeCell ref="R3:R4"/>
    <mergeCell ref="A3:A4"/>
    <mergeCell ref="B3:B4"/>
    <mergeCell ref="C3:C4"/>
    <mergeCell ref="D3:D4"/>
    <mergeCell ref="E3:G3"/>
    <mergeCell ref="H3:J3"/>
  </mergeCells>
  <pageMargins left="0.39370078740157483" right="0.39370078740157483" top="0.39370078740157483" bottom="0.39370078740157483" header="0.31496062992125984" footer="0.31496062992125984"/>
  <pageSetup paperSize="9" scale="4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1"/>
  <sheetViews>
    <sheetView view="pageBreakPreview" zoomScale="90" zoomScaleNormal="100" zoomScaleSheetLayoutView="90" workbookViewId="0">
      <selection activeCell="G17" sqref="G17"/>
    </sheetView>
  </sheetViews>
  <sheetFormatPr defaultRowHeight="15.75" x14ac:dyDescent="0.25"/>
  <cols>
    <col min="1" max="1" width="6.5703125" style="12" customWidth="1"/>
    <col min="2" max="2" width="44.85546875" style="12" customWidth="1"/>
    <col min="3" max="3" width="14" style="12" hidden="1" customWidth="1"/>
    <col min="4" max="4" width="11.42578125" style="12" hidden="1" customWidth="1"/>
    <col min="5" max="5" width="27.5703125" style="12" customWidth="1"/>
    <col min="6" max="6" width="16.85546875" style="12" customWidth="1"/>
    <col min="7" max="7" width="14.85546875" style="12" customWidth="1"/>
    <col min="8" max="8" width="19.5703125" style="12" customWidth="1"/>
    <col min="9" max="9" width="15.140625" style="12" customWidth="1"/>
    <col min="10" max="10" width="14.7109375" style="12" customWidth="1"/>
    <col min="11" max="12" width="14.140625" style="12" customWidth="1"/>
    <col min="13" max="13" width="15.140625" style="12" customWidth="1"/>
    <col min="14" max="255" width="9.140625" style="12"/>
    <col min="256" max="256" width="6.5703125" style="12" customWidth="1"/>
    <col min="257" max="257" width="35.28515625" style="12" customWidth="1"/>
    <col min="258" max="258" width="14" style="12" customWidth="1"/>
    <col min="259" max="259" width="11.42578125" style="12" customWidth="1"/>
    <col min="260" max="260" width="21.7109375" style="12" customWidth="1"/>
    <col min="261" max="261" width="13.7109375" style="12" customWidth="1"/>
    <col min="262" max="262" width="14.85546875" style="12" customWidth="1"/>
    <col min="263" max="263" width="19.5703125" style="12" customWidth="1"/>
    <col min="264" max="264" width="13.7109375" style="12" customWidth="1"/>
    <col min="265" max="265" width="14.7109375" style="12" customWidth="1"/>
    <col min="266" max="267" width="14.140625" style="12" customWidth="1"/>
    <col min="268" max="268" width="15.140625" style="12" customWidth="1"/>
    <col min="269" max="269" width="21.5703125" style="12" customWidth="1"/>
    <col min="270" max="511" width="9.140625" style="12"/>
    <col min="512" max="512" width="6.5703125" style="12" customWidth="1"/>
    <col min="513" max="513" width="35.28515625" style="12" customWidth="1"/>
    <col min="514" max="514" width="14" style="12" customWidth="1"/>
    <col min="515" max="515" width="11.42578125" style="12" customWidth="1"/>
    <col min="516" max="516" width="21.7109375" style="12" customWidth="1"/>
    <col min="517" max="517" width="13.7109375" style="12" customWidth="1"/>
    <col min="518" max="518" width="14.85546875" style="12" customWidth="1"/>
    <col min="519" max="519" width="19.5703125" style="12" customWidth="1"/>
    <col min="520" max="520" width="13.7109375" style="12" customWidth="1"/>
    <col min="521" max="521" width="14.7109375" style="12" customWidth="1"/>
    <col min="522" max="523" width="14.140625" style="12" customWidth="1"/>
    <col min="524" max="524" width="15.140625" style="12" customWidth="1"/>
    <col min="525" max="525" width="21.5703125" style="12" customWidth="1"/>
    <col min="526" max="767" width="9.140625" style="12"/>
    <col min="768" max="768" width="6.5703125" style="12" customWidth="1"/>
    <col min="769" max="769" width="35.28515625" style="12" customWidth="1"/>
    <col min="770" max="770" width="14" style="12" customWidth="1"/>
    <col min="771" max="771" width="11.42578125" style="12" customWidth="1"/>
    <col min="772" max="772" width="21.7109375" style="12" customWidth="1"/>
    <col min="773" max="773" width="13.7109375" style="12" customWidth="1"/>
    <col min="774" max="774" width="14.85546875" style="12" customWidth="1"/>
    <col min="775" max="775" width="19.5703125" style="12" customWidth="1"/>
    <col min="776" max="776" width="13.7109375" style="12" customWidth="1"/>
    <col min="777" max="777" width="14.7109375" style="12" customWidth="1"/>
    <col min="778" max="779" width="14.140625" style="12" customWidth="1"/>
    <col min="780" max="780" width="15.140625" style="12" customWidth="1"/>
    <col min="781" max="781" width="21.5703125" style="12" customWidth="1"/>
    <col min="782" max="1023" width="9.140625" style="12"/>
    <col min="1024" max="1024" width="6.5703125" style="12" customWidth="1"/>
    <col min="1025" max="1025" width="35.28515625" style="12" customWidth="1"/>
    <col min="1026" max="1026" width="14" style="12" customWidth="1"/>
    <col min="1027" max="1027" width="11.42578125" style="12" customWidth="1"/>
    <col min="1028" max="1028" width="21.7109375" style="12" customWidth="1"/>
    <col min="1029" max="1029" width="13.7109375" style="12" customWidth="1"/>
    <col min="1030" max="1030" width="14.85546875" style="12" customWidth="1"/>
    <col min="1031" max="1031" width="19.5703125" style="12" customWidth="1"/>
    <col min="1032" max="1032" width="13.7109375" style="12" customWidth="1"/>
    <col min="1033" max="1033" width="14.7109375" style="12" customWidth="1"/>
    <col min="1034" max="1035" width="14.140625" style="12" customWidth="1"/>
    <col min="1036" max="1036" width="15.140625" style="12" customWidth="1"/>
    <col min="1037" max="1037" width="21.5703125" style="12" customWidth="1"/>
    <col min="1038" max="1279" width="9.140625" style="12"/>
    <col min="1280" max="1280" width="6.5703125" style="12" customWidth="1"/>
    <col min="1281" max="1281" width="35.28515625" style="12" customWidth="1"/>
    <col min="1282" max="1282" width="14" style="12" customWidth="1"/>
    <col min="1283" max="1283" width="11.42578125" style="12" customWidth="1"/>
    <col min="1284" max="1284" width="21.7109375" style="12" customWidth="1"/>
    <col min="1285" max="1285" width="13.7109375" style="12" customWidth="1"/>
    <col min="1286" max="1286" width="14.85546875" style="12" customWidth="1"/>
    <col min="1287" max="1287" width="19.5703125" style="12" customWidth="1"/>
    <col min="1288" max="1288" width="13.7109375" style="12" customWidth="1"/>
    <col min="1289" max="1289" width="14.7109375" style="12" customWidth="1"/>
    <col min="1290" max="1291" width="14.140625" style="12" customWidth="1"/>
    <col min="1292" max="1292" width="15.140625" style="12" customWidth="1"/>
    <col min="1293" max="1293" width="21.5703125" style="12" customWidth="1"/>
    <col min="1294" max="1535" width="9.140625" style="12"/>
    <col min="1536" max="1536" width="6.5703125" style="12" customWidth="1"/>
    <col min="1537" max="1537" width="35.28515625" style="12" customWidth="1"/>
    <col min="1538" max="1538" width="14" style="12" customWidth="1"/>
    <col min="1539" max="1539" width="11.42578125" style="12" customWidth="1"/>
    <col min="1540" max="1540" width="21.7109375" style="12" customWidth="1"/>
    <col min="1541" max="1541" width="13.7109375" style="12" customWidth="1"/>
    <col min="1542" max="1542" width="14.85546875" style="12" customWidth="1"/>
    <col min="1543" max="1543" width="19.5703125" style="12" customWidth="1"/>
    <col min="1544" max="1544" width="13.7109375" style="12" customWidth="1"/>
    <col min="1545" max="1545" width="14.7109375" style="12" customWidth="1"/>
    <col min="1546" max="1547" width="14.140625" style="12" customWidth="1"/>
    <col min="1548" max="1548" width="15.140625" style="12" customWidth="1"/>
    <col min="1549" max="1549" width="21.5703125" style="12" customWidth="1"/>
    <col min="1550" max="1791" width="9.140625" style="12"/>
    <col min="1792" max="1792" width="6.5703125" style="12" customWidth="1"/>
    <col min="1793" max="1793" width="35.28515625" style="12" customWidth="1"/>
    <col min="1794" max="1794" width="14" style="12" customWidth="1"/>
    <col min="1795" max="1795" width="11.42578125" style="12" customWidth="1"/>
    <col min="1796" max="1796" width="21.7109375" style="12" customWidth="1"/>
    <col min="1797" max="1797" width="13.7109375" style="12" customWidth="1"/>
    <col min="1798" max="1798" width="14.85546875" style="12" customWidth="1"/>
    <col min="1799" max="1799" width="19.5703125" style="12" customWidth="1"/>
    <col min="1800" max="1800" width="13.7109375" style="12" customWidth="1"/>
    <col min="1801" max="1801" width="14.7109375" style="12" customWidth="1"/>
    <col min="1802" max="1803" width="14.140625" style="12" customWidth="1"/>
    <col min="1804" max="1804" width="15.140625" style="12" customWidth="1"/>
    <col min="1805" max="1805" width="21.5703125" style="12" customWidth="1"/>
    <col min="1806" max="2047" width="9.140625" style="12"/>
    <col min="2048" max="2048" width="6.5703125" style="12" customWidth="1"/>
    <col min="2049" max="2049" width="35.28515625" style="12" customWidth="1"/>
    <col min="2050" max="2050" width="14" style="12" customWidth="1"/>
    <col min="2051" max="2051" width="11.42578125" style="12" customWidth="1"/>
    <col min="2052" max="2052" width="21.7109375" style="12" customWidth="1"/>
    <col min="2053" max="2053" width="13.7109375" style="12" customWidth="1"/>
    <col min="2054" max="2054" width="14.85546875" style="12" customWidth="1"/>
    <col min="2055" max="2055" width="19.5703125" style="12" customWidth="1"/>
    <col min="2056" max="2056" width="13.7109375" style="12" customWidth="1"/>
    <col min="2057" max="2057" width="14.7109375" style="12" customWidth="1"/>
    <col min="2058" max="2059" width="14.140625" style="12" customWidth="1"/>
    <col min="2060" max="2060" width="15.140625" style="12" customWidth="1"/>
    <col min="2061" max="2061" width="21.5703125" style="12" customWidth="1"/>
    <col min="2062" max="2303" width="9.140625" style="12"/>
    <col min="2304" max="2304" width="6.5703125" style="12" customWidth="1"/>
    <col min="2305" max="2305" width="35.28515625" style="12" customWidth="1"/>
    <col min="2306" max="2306" width="14" style="12" customWidth="1"/>
    <col min="2307" max="2307" width="11.42578125" style="12" customWidth="1"/>
    <col min="2308" max="2308" width="21.7109375" style="12" customWidth="1"/>
    <col min="2309" max="2309" width="13.7109375" style="12" customWidth="1"/>
    <col min="2310" max="2310" width="14.85546875" style="12" customWidth="1"/>
    <col min="2311" max="2311" width="19.5703125" style="12" customWidth="1"/>
    <col min="2312" max="2312" width="13.7109375" style="12" customWidth="1"/>
    <col min="2313" max="2313" width="14.7109375" style="12" customWidth="1"/>
    <col min="2314" max="2315" width="14.140625" style="12" customWidth="1"/>
    <col min="2316" max="2316" width="15.140625" style="12" customWidth="1"/>
    <col min="2317" max="2317" width="21.5703125" style="12" customWidth="1"/>
    <col min="2318" max="2559" width="9.140625" style="12"/>
    <col min="2560" max="2560" width="6.5703125" style="12" customWidth="1"/>
    <col min="2561" max="2561" width="35.28515625" style="12" customWidth="1"/>
    <col min="2562" max="2562" width="14" style="12" customWidth="1"/>
    <col min="2563" max="2563" width="11.42578125" style="12" customWidth="1"/>
    <col min="2564" max="2564" width="21.7109375" style="12" customWidth="1"/>
    <col min="2565" max="2565" width="13.7109375" style="12" customWidth="1"/>
    <col min="2566" max="2566" width="14.85546875" style="12" customWidth="1"/>
    <col min="2567" max="2567" width="19.5703125" style="12" customWidth="1"/>
    <col min="2568" max="2568" width="13.7109375" style="12" customWidth="1"/>
    <col min="2569" max="2569" width="14.7109375" style="12" customWidth="1"/>
    <col min="2570" max="2571" width="14.140625" style="12" customWidth="1"/>
    <col min="2572" max="2572" width="15.140625" style="12" customWidth="1"/>
    <col min="2573" max="2573" width="21.5703125" style="12" customWidth="1"/>
    <col min="2574" max="2815" width="9.140625" style="12"/>
    <col min="2816" max="2816" width="6.5703125" style="12" customWidth="1"/>
    <col min="2817" max="2817" width="35.28515625" style="12" customWidth="1"/>
    <col min="2818" max="2818" width="14" style="12" customWidth="1"/>
    <col min="2819" max="2819" width="11.42578125" style="12" customWidth="1"/>
    <col min="2820" max="2820" width="21.7109375" style="12" customWidth="1"/>
    <col min="2821" max="2821" width="13.7109375" style="12" customWidth="1"/>
    <col min="2822" max="2822" width="14.85546875" style="12" customWidth="1"/>
    <col min="2823" max="2823" width="19.5703125" style="12" customWidth="1"/>
    <col min="2824" max="2824" width="13.7109375" style="12" customWidth="1"/>
    <col min="2825" max="2825" width="14.7109375" style="12" customWidth="1"/>
    <col min="2826" max="2827" width="14.140625" style="12" customWidth="1"/>
    <col min="2828" max="2828" width="15.140625" style="12" customWidth="1"/>
    <col min="2829" max="2829" width="21.5703125" style="12" customWidth="1"/>
    <col min="2830" max="3071" width="9.140625" style="12"/>
    <col min="3072" max="3072" width="6.5703125" style="12" customWidth="1"/>
    <col min="3073" max="3073" width="35.28515625" style="12" customWidth="1"/>
    <col min="3074" max="3074" width="14" style="12" customWidth="1"/>
    <col min="3075" max="3075" width="11.42578125" style="12" customWidth="1"/>
    <col min="3076" max="3076" width="21.7109375" style="12" customWidth="1"/>
    <col min="3077" max="3077" width="13.7109375" style="12" customWidth="1"/>
    <col min="3078" max="3078" width="14.85546875" style="12" customWidth="1"/>
    <col min="3079" max="3079" width="19.5703125" style="12" customWidth="1"/>
    <col min="3080" max="3080" width="13.7109375" style="12" customWidth="1"/>
    <col min="3081" max="3081" width="14.7109375" style="12" customWidth="1"/>
    <col min="3082" max="3083" width="14.140625" style="12" customWidth="1"/>
    <col min="3084" max="3084" width="15.140625" style="12" customWidth="1"/>
    <col min="3085" max="3085" width="21.5703125" style="12" customWidth="1"/>
    <col min="3086" max="3327" width="9.140625" style="12"/>
    <col min="3328" max="3328" width="6.5703125" style="12" customWidth="1"/>
    <col min="3329" max="3329" width="35.28515625" style="12" customWidth="1"/>
    <col min="3330" max="3330" width="14" style="12" customWidth="1"/>
    <col min="3331" max="3331" width="11.42578125" style="12" customWidth="1"/>
    <col min="3332" max="3332" width="21.7109375" style="12" customWidth="1"/>
    <col min="3333" max="3333" width="13.7109375" style="12" customWidth="1"/>
    <col min="3334" max="3334" width="14.85546875" style="12" customWidth="1"/>
    <col min="3335" max="3335" width="19.5703125" style="12" customWidth="1"/>
    <col min="3336" max="3336" width="13.7109375" style="12" customWidth="1"/>
    <col min="3337" max="3337" width="14.7109375" style="12" customWidth="1"/>
    <col min="3338" max="3339" width="14.140625" style="12" customWidth="1"/>
    <col min="3340" max="3340" width="15.140625" style="12" customWidth="1"/>
    <col min="3341" max="3341" width="21.5703125" style="12" customWidth="1"/>
    <col min="3342" max="3583" width="9.140625" style="12"/>
    <col min="3584" max="3584" width="6.5703125" style="12" customWidth="1"/>
    <col min="3585" max="3585" width="35.28515625" style="12" customWidth="1"/>
    <col min="3586" max="3586" width="14" style="12" customWidth="1"/>
    <col min="3587" max="3587" width="11.42578125" style="12" customWidth="1"/>
    <col min="3588" max="3588" width="21.7109375" style="12" customWidth="1"/>
    <col min="3589" max="3589" width="13.7109375" style="12" customWidth="1"/>
    <col min="3590" max="3590" width="14.85546875" style="12" customWidth="1"/>
    <col min="3591" max="3591" width="19.5703125" style="12" customWidth="1"/>
    <col min="3592" max="3592" width="13.7109375" style="12" customWidth="1"/>
    <col min="3593" max="3593" width="14.7109375" style="12" customWidth="1"/>
    <col min="3594" max="3595" width="14.140625" style="12" customWidth="1"/>
    <col min="3596" max="3596" width="15.140625" style="12" customWidth="1"/>
    <col min="3597" max="3597" width="21.5703125" style="12" customWidth="1"/>
    <col min="3598" max="3839" width="9.140625" style="12"/>
    <col min="3840" max="3840" width="6.5703125" style="12" customWidth="1"/>
    <col min="3841" max="3841" width="35.28515625" style="12" customWidth="1"/>
    <col min="3842" max="3842" width="14" style="12" customWidth="1"/>
    <col min="3843" max="3843" width="11.42578125" style="12" customWidth="1"/>
    <col min="3844" max="3844" width="21.7109375" style="12" customWidth="1"/>
    <col min="3845" max="3845" width="13.7109375" style="12" customWidth="1"/>
    <col min="3846" max="3846" width="14.85546875" style="12" customWidth="1"/>
    <col min="3847" max="3847" width="19.5703125" style="12" customWidth="1"/>
    <col min="3848" max="3848" width="13.7109375" style="12" customWidth="1"/>
    <col min="3849" max="3849" width="14.7109375" style="12" customWidth="1"/>
    <col min="3850" max="3851" width="14.140625" style="12" customWidth="1"/>
    <col min="3852" max="3852" width="15.140625" style="12" customWidth="1"/>
    <col min="3853" max="3853" width="21.5703125" style="12" customWidth="1"/>
    <col min="3854" max="4095" width="9.140625" style="12"/>
    <col min="4096" max="4096" width="6.5703125" style="12" customWidth="1"/>
    <col min="4097" max="4097" width="35.28515625" style="12" customWidth="1"/>
    <col min="4098" max="4098" width="14" style="12" customWidth="1"/>
    <col min="4099" max="4099" width="11.42578125" style="12" customWidth="1"/>
    <col min="4100" max="4100" width="21.7109375" style="12" customWidth="1"/>
    <col min="4101" max="4101" width="13.7109375" style="12" customWidth="1"/>
    <col min="4102" max="4102" width="14.85546875" style="12" customWidth="1"/>
    <col min="4103" max="4103" width="19.5703125" style="12" customWidth="1"/>
    <col min="4104" max="4104" width="13.7109375" style="12" customWidth="1"/>
    <col min="4105" max="4105" width="14.7109375" style="12" customWidth="1"/>
    <col min="4106" max="4107" width="14.140625" style="12" customWidth="1"/>
    <col min="4108" max="4108" width="15.140625" style="12" customWidth="1"/>
    <col min="4109" max="4109" width="21.5703125" style="12" customWidth="1"/>
    <col min="4110" max="4351" width="9.140625" style="12"/>
    <col min="4352" max="4352" width="6.5703125" style="12" customWidth="1"/>
    <col min="4353" max="4353" width="35.28515625" style="12" customWidth="1"/>
    <col min="4354" max="4354" width="14" style="12" customWidth="1"/>
    <col min="4355" max="4355" width="11.42578125" style="12" customWidth="1"/>
    <col min="4356" max="4356" width="21.7109375" style="12" customWidth="1"/>
    <col min="4357" max="4357" width="13.7109375" style="12" customWidth="1"/>
    <col min="4358" max="4358" width="14.85546875" style="12" customWidth="1"/>
    <col min="4359" max="4359" width="19.5703125" style="12" customWidth="1"/>
    <col min="4360" max="4360" width="13.7109375" style="12" customWidth="1"/>
    <col min="4361" max="4361" width="14.7109375" style="12" customWidth="1"/>
    <col min="4362" max="4363" width="14.140625" style="12" customWidth="1"/>
    <col min="4364" max="4364" width="15.140625" style="12" customWidth="1"/>
    <col min="4365" max="4365" width="21.5703125" style="12" customWidth="1"/>
    <col min="4366" max="4607" width="9.140625" style="12"/>
    <col min="4608" max="4608" width="6.5703125" style="12" customWidth="1"/>
    <col min="4609" max="4609" width="35.28515625" style="12" customWidth="1"/>
    <col min="4610" max="4610" width="14" style="12" customWidth="1"/>
    <col min="4611" max="4611" width="11.42578125" style="12" customWidth="1"/>
    <col min="4612" max="4612" width="21.7109375" style="12" customWidth="1"/>
    <col min="4613" max="4613" width="13.7109375" style="12" customWidth="1"/>
    <col min="4614" max="4614" width="14.85546875" style="12" customWidth="1"/>
    <col min="4615" max="4615" width="19.5703125" style="12" customWidth="1"/>
    <col min="4616" max="4616" width="13.7109375" style="12" customWidth="1"/>
    <col min="4617" max="4617" width="14.7109375" style="12" customWidth="1"/>
    <col min="4618" max="4619" width="14.140625" style="12" customWidth="1"/>
    <col min="4620" max="4620" width="15.140625" style="12" customWidth="1"/>
    <col min="4621" max="4621" width="21.5703125" style="12" customWidth="1"/>
    <col min="4622" max="4863" width="9.140625" style="12"/>
    <col min="4864" max="4864" width="6.5703125" style="12" customWidth="1"/>
    <col min="4865" max="4865" width="35.28515625" style="12" customWidth="1"/>
    <col min="4866" max="4866" width="14" style="12" customWidth="1"/>
    <col min="4867" max="4867" width="11.42578125" style="12" customWidth="1"/>
    <col min="4868" max="4868" width="21.7109375" style="12" customWidth="1"/>
    <col min="4869" max="4869" width="13.7109375" style="12" customWidth="1"/>
    <col min="4870" max="4870" width="14.85546875" style="12" customWidth="1"/>
    <col min="4871" max="4871" width="19.5703125" style="12" customWidth="1"/>
    <col min="4872" max="4872" width="13.7109375" style="12" customWidth="1"/>
    <col min="4873" max="4873" width="14.7109375" style="12" customWidth="1"/>
    <col min="4874" max="4875" width="14.140625" style="12" customWidth="1"/>
    <col min="4876" max="4876" width="15.140625" style="12" customWidth="1"/>
    <col min="4877" max="4877" width="21.5703125" style="12" customWidth="1"/>
    <col min="4878" max="5119" width="9.140625" style="12"/>
    <col min="5120" max="5120" width="6.5703125" style="12" customWidth="1"/>
    <col min="5121" max="5121" width="35.28515625" style="12" customWidth="1"/>
    <col min="5122" max="5122" width="14" style="12" customWidth="1"/>
    <col min="5123" max="5123" width="11.42578125" style="12" customWidth="1"/>
    <col min="5124" max="5124" width="21.7109375" style="12" customWidth="1"/>
    <col min="5125" max="5125" width="13.7109375" style="12" customWidth="1"/>
    <col min="5126" max="5126" width="14.85546875" style="12" customWidth="1"/>
    <col min="5127" max="5127" width="19.5703125" style="12" customWidth="1"/>
    <col min="5128" max="5128" width="13.7109375" style="12" customWidth="1"/>
    <col min="5129" max="5129" width="14.7109375" style="12" customWidth="1"/>
    <col min="5130" max="5131" width="14.140625" style="12" customWidth="1"/>
    <col min="5132" max="5132" width="15.140625" style="12" customWidth="1"/>
    <col min="5133" max="5133" width="21.5703125" style="12" customWidth="1"/>
    <col min="5134" max="5375" width="9.140625" style="12"/>
    <col min="5376" max="5376" width="6.5703125" style="12" customWidth="1"/>
    <col min="5377" max="5377" width="35.28515625" style="12" customWidth="1"/>
    <col min="5378" max="5378" width="14" style="12" customWidth="1"/>
    <col min="5379" max="5379" width="11.42578125" style="12" customWidth="1"/>
    <col min="5380" max="5380" width="21.7109375" style="12" customWidth="1"/>
    <col min="5381" max="5381" width="13.7109375" style="12" customWidth="1"/>
    <col min="5382" max="5382" width="14.85546875" style="12" customWidth="1"/>
    <col min="5383" max="5383" width="19.5703125" style="12" customWidth="1"/>
    <col min="5384" max="5384" width="13.7109375" style="12" customWidth="1"/>
    <col min="5385" max="5385" width="14.7109375" style="12" customWidth="1"/>
    <col min="5386" max="5387" width="14.140625" style="12" customWidth="1"/>
    <col min="5388" max="5388" width="15.140625" style="12" customWidth="1"/>
    <col min="5389" max="5389" width="21.5703125" style="12" customWidth="1"/>
    <col min="5390" max="5631" width="9.140625" style="12"/>
    <col min="5632" max="5632" width="6.5703125" style="12" customWidth="1"/>
    <col min="5633" max="5633" width="35.28515625" style="12" customWidth="1"/>
    <col min="5634" max="5634" width="14" style="12" customWidth="1"/>
    <col min="5635" max="5635" width="11.42578125" style="12" customWidth="1"/>
    <col min="5636" max="5636" width="21.7109375" style="12" customWidth="1"/>
    <col min="5637" max="5637" width="13.7109375" style="12" customWidth="1"/>
    <col min="5638" max="5638" width="14.85546875" style="12" customWidth="1"/>
    <col min="5639" max="5639" width="19.5703125" style="12" customWidth="1"/>
    <col min="5640" max="5640" width="13.7109375" style="12" customWidth="1"/>
    <col min="5641" max="5641" width="14.7109375" style="12" customWidth="1"/>
    <col min="5642" max="5643" width="14.140625" style="12" customWidth="1"/>
    <col min="5644" max="5644" width="15.140625" style="12" customWidth="1"/>
    <col min="5645" max="5645" width="21.5703125" style="12" customWidth="1"/>
    <col min="5646" max="5887" width="9.140625" style="12"/>
    <col min="5888" max="5888" width="6.5703125" style="12" customWidth="1"/>
    <col min="5889" max="5889" width="35.28515625" style="12" customWidth="1"/>
    <col min="5890" max="5890" width="14" style="12" customWidth="1"/>
    <col min="5891" max="5891" width="11.42578125" style="12" customWidth="1"/>
    <col min="5892" max="5892" width="21.7109375" style="12" customWidth="1"/>
    <col min="5893" max="5893" width="13.7109375" style="12" customWidth="1"/>
    <col min="5894" max="5894" width="14.85546875" style="12" customWidth="1"/>
    <col min="5895" max="5895" width="19.5703125" style="12" customWidth="1"/>
    <col min="5896" max="5896" width="13.7109375" style="12" customWidth="1"/>
    <col min="5897" max="5897" width="14.7109375" style="12" customWidth="1"/>
    <col min="5898" max="5899" width="14.140625" style="12" customWidth="1"/>
    <col min="5900" max="5900" width="15.140625" style="12" customWidth="1"/>
    <col min="5901" max="5901" width="21.5703125" style="12" customWidth="1"/>
    <col min="5902" max="6143" width="9.140625" style="12"/>
    <col min="6144" max="6144" width="6.5703125" style="12" customWidth="1"/>
    <col min="6145" max="6145" width="35.28515625" style="12" customWidth="1"/>
    <col min="6146" max="6146" width="14" style="12" customWidth="1"/>
    <col min="6147" max="6147" width="11.42578125" style="12" customWidth="1"/>
    <col min="6148" max="6148" width="21.7109375" style="12" customWidth="1"/>
    <col min="6149" max="6149" width="13.7109375" style="12" customWidth="1"/>
    <col min="6150" max="6150" width="14.85546875" style="12" customWidth="1"/>
    <col min="6151" max="6151" width="19.5703125" style="12" customWidth="1"/>
    <col min="6152" max="6152" width="13.7109375" style="12" customWidth="1"/>
    <col min="6153" max="6153" width="14.7109375" style="12" customWidth="1"/>
    <col min="6154" max="6155" width="14.140625" style="12" customWidth="1"/>
    <col min="6156" max="6156" width="15.140625" style="12" customWidth="1"/>
    <col min="6157" max="6157" width="21.5703125" style="12" customWidth="1"/>
    <col min="6158" max="6399" width="9.140625" style="12"/>
    <col min="6400" max="6400" width="6.5703125" style="12" customWidth="1"/>
    <col min="6401" max="6401" width="35.28515625" style="12" customWidth="1"/>
    <col min="6402" max="6402" width="14" style="12" customWidth="1"/>
    <col min="6403" max="6403" width="11.42578125" style="12" customWidth="1"/>
    <col min="6404" max="6404" width="21.7109375" style="12" customWidth="1"/>
    <col min="6405" max="6405" width="13.7109375" style="12" customWidth="1"/>
    <col min="6406" max="6406" width="14.85546875" style="12" customWidth="1"/>
    <col min="6407" max="6407" width="19.5703125" style="12" customWidth="1"/>
    <col min="6408" max="6408" width="13.7109375" style="12" customWidth="1"/>
    <col min="6409" max="6409" width="14.7109375" style="12" customWidth="1"/>
    <col min="6410" max="6411" width="14.140625" style="12" customWidth="1"/>
    <col min="6412" max="6412" width="15.140625" style="12" customWidth="1"/>
    <col min="6413" max="6413" width="21.5703125" style="12" customWidth="1"/>
    <col min="6414" max="6655" width="9.140625" style="12"/>
    <col min="6656" max="6656" width="6.5703125" style="12" customWidth="1"/>
    <col min="6657" max="6657" width="35.28515625" style="12" customWidth="1"/>
    <col min="6658" max="6658" width="14" style="12" customWidth="1"/>
    <col min="6659" max="6659" width="11.42578125" style="12" customWidth="1"/>
    <col min="6660" max="6660" width="21.7109375" style="12" customWidth="1"/>
    <col min="6661" max="6661" width="13.7109375" style="12" customWidth="1"/>
    <col min="6662" max="6662" width="14.85546875" style="12" customWidth="1"/>
    <col min="6663" max="6663" width="19.5703125" style="12" customWidth="1"/>
    <col min="6664" max="6664" width="13.7109375" style="12" customWidth="1"/>
    <col min="6665" max="6665" width="14.7109375" style="12" customWidth="1"/>
    <col min="6666" max="6667" width="14.140625" style="12" customWidth="1"/>
    <col min="6668" max="6668" width="15.140625" style="12" customWidth="1"/>
    <col min="6669" max="6669" width="21.5703125" style="12" customWidth="1"/>
    <col min="6670" max="6911" width="9.140625" style="12"/>
    <col min="6912" max="6912" width="6.5703125" style="12" customWidth="1"/>
    <col min="6913" max="6913" width="35.28515625" style="12" customWidth="1"/>
    <col min="6914" max="6914" width="14" style="12" customWidth="1"/>
    <col min="6915" max="6915" width="11.42578125" style="12" customWidth="1"/>
    <col min="6916" max="6916" width="21.7109375" style="12" customWidth="1"/>
    <col min="6917" max="6917" width="13.7109375" style="12" customWidth="1"/>
    <col min="6918" max="6918" width="14.85546875" style="12" customWidth="1"/>
    <col min="6919" max="6919" width="19.5703125" style="12" customWidth="1"/>
    <col min="6920" max="6920" width="13.7109375" style="12" customWidth="1"/>
    <col min="6921" max="6921" width="14.7109375" style="12" customWidth="1"/>
    <col min="6922" max="6923" width="14.140625" style="12" customWidth="1"/>
    <col min="6924" max="6924" width="15.140625" style="12" customWidth="1"/>
    <col min="6925" max="6925" width="21.5703125" style="12" customWidth="1"/>
    <col min="6926" max="7167" width="9.140625" style="12"/>
    <col min="7168" max="7168" width="6.5703125" style="12" customWidth="1"/>
    <col min="7169" max="7169" width="35.28515625" style="12" customWidth="1"/>
    <col min="7170" max="7170" width="14" style="12" customWidth="1"/>
    <col min="7171" max="7171" width="11.42578125" style="12" customWidth="1"/>
    <col min="7172" max="7172" width="21.7109375" style="12" customWidth="1"/>
    <col min="7173" max="7173" width="13.7109375" style="12" customWidth="1"/>
    <col min="7174" max="7174" width="14.85546875" style="12" customWidth="1"/>
    <col min="7175" max="7175" width="19.5703125" style="12" customWidth="1"/>
    <col min="7176" max="7176" width="13.7109375" style="12" customWidth="1"/>
    <col min="7177" max="7177" width="14.7109375" style="12" customWidth="1"/>
    <col min="7178" max="7179" width="14.140625" style="12" customWidth="1"/>
    <col min="7180" max="7180" width="15.140625" style="12" customWidth="1"/>
    <col min="7181" max="7181" width="21.5703125" style="12" customWidth="1"/>
    <col min="7182" max="7423" width="9.140625" style="12"/>
    <col min="7424" max="7424" width="6.5703125" style="12" customWidth="1"/>
    <col min="7425" max="7425" width="35.28515625" style="12" customWidth="1"/>
    <col min="7426" max="7426" width="14" style="12" customWidth="1"/>
    <col min="7427" max="7427" width="11.42578125" style="12" customWidth="1"/>
    <col min="7428" max="7428" width="21.7109375" style="12" customWidth="1"/>
    <col min="7429" max="7429" width="13.7109375" style="12" customWidth="1"/>
    <col min="7430" max="7430" width="14.85546875" style="12" customWidth="1"/>
    <col min="7431" max="7431" width="19.5703125" style="12" customWidth="1"/>
    <col min="7432" max="7432" width="13.7109375" style="12" customWidth="1"/>
    <col min="7433" max="7433" width="14.7109375" style="12" customWidth="1"/>
    <col min="7434" max="7435" width="14.140625" style="12" customWidth="1"/>
    <col min="7436" max="7436" width="15.140625" style="12" customWidth="1"/>
    <col min="7437" max="7437" width="21.5703125" style="12" customWidth="1"/>
    <col min="7438" max="7679" width="9.140625" style="12"/>
    <col min="7680" max="7680" width="6.5703125" style="12" customWidth="1"/>
    <col min="7681" max="7681" width="35.28515625" style="12" customWidth="1"/>
    <col min="7682" max="7682" width="14" style="12" customWidth="1"/>
    <col min="7683" max="7683" width="11.42578125" style="12" customWidth="1"/>
    <col min="7684" max="7684" width="21.7109375" style="12" customWidth="1"/>
    <col min="7685" max="7685" width="13.7109375" style="12" customWidth="1"/>
    <col min="7686" max="7686" width="14.85546875" style="12" customWidth="1"/>
    <col min="7687" max="7687" width="19.5703125" style="12" customWidth="1"/>
    <col min="7688" max="7688" width="13.7109375" style="12" customWidth="1"/>
    <col min="7689" max="7689" width="14.7109375" style="12" customWidth="1"/>
    <col min="7690" max="7691" width="14.140625" style="12" customWidth="1"/>
    <col min="7692" max="7692" width="15.140625" style="12" customWidth="1"/>
    <col min="7693" max="7693" width="21.5703125" style="12" customWidth="1"/>
    <col min="7694" max="7935" width="9.140625" style="12"/>
    <col min="7936" max="7936" width="6.5703125" style="12" customWidth="1"/>
    <col min="7937" max="7937" width="35.28515625" style="12" customWidth="1"/>
    <col min="7938" max="7938" width="14" style="12" customWidth="1"/>
    <col min="7939" max="7939" width="11.42578125" style="12" customWidth="1"/>
    <col min="7940" max="7940" width="21.7109375" style="12" customWidth="1"/>
    <col min="7941" max="7941" width="13.7109375" style="12" customWidth="1"/>
    <col min="7942" max="7942" width="14.85546875" style="12" customWidth="1"/>
    <col min="7943" max="7943" width="19.5703125" style="12" customWidth="1"/>
    <col min="7944" max="7944" width="13.7109375" style="12" customWidth="1"/>
    <col min="7945" max="7945" width="14.7109375" style="12" customWidth="1"/>
    <col min="7946" max="7947" width="14.140625" style="12" customWidth="1"/>
    <col min="7948" max="7948" width="15.140625" style="12" customWidth="1"/>
    <col min="7949" max="7949" width="21.5703125" style="12" customWidth="1"/>
    <col min="7950" max="8191" width="9.140625" style="12"/>
    <col min="8192" max="8192" width="6.5703125" style="12" customWidth="1"/>
    <col min="8193" max="8193" width="35.28515625" style="12" customWidth="1"/>
    <col min="8194" max="8194" width="14" style="12" customWidth="1"/>
    <col min="8195" max="8195" width="11.42578125" style="12" customWidth="1"/>
    <col min="8196" max="8196" width="21.7109375" style="12" customWidth="1"/>
    <col min="8197" max="8197" width="13.7109375" style="12" customWidth="1"/>
    <col min="8198" max="8198" width="14.85546875" style="12" customWidth="1"/>
    <col min="8199" max="8199" width="19.5703125" style="12" customWidth="1"/>
    <col min="8200" max="8200" width="13.7109375" style="12" customWidth="1"/>
    <col min="8201" max="8201" width="14.7109375" style="12" customWidth="1"/>
    <col min="8202" max="8203" width="14.140625" style="12" customWidth="1"/>
    <col min="8204" max="8204" width="15.140625" style="12" customWidth="1"/>
    <col min="8205" max="8205" width="21.5703125" style="12" customWidth="1"/>
    <col min="8206" max="8447" width="9.140625" style="12"/>
    <col min="8448" max="8448" width="6.5703125" style="12" customWidth="1"/>
    <col min="8449" max="8449" width="35.28515625" style="12" customWidth="1"/>
    <col min="8450" max="8450" width="14" style="12" customWidth="1"/>
    <col min="8451" max="8451" width="11.42578125" style="12" customWidth="1"/>
    <col min="8452" max="8452" width="21.7109375" style="12" customWidth="1"/>
    <col min="8453" max="8453" width="13.7109375" style="12" customWidth="1"/>
    <col min="8454" max="8454" width="14.85546875" style="12" customWidth="1"/>
    <col min="8455" max="8455" width="19.5703125" style="12" customWidth="1"/>
    <col min="8456" max="8456" width="13.7109375" style="12" customWidth="1"/>
    <col min="8457" max="8457" width="14.7109375" style="12" customWidth="1"/>
    <col min="8458" max="8459" width="14.140625" style="12" customWidth="1"/>
    <col min="8460" max="8460" width="15.140625" style="12" customWidth="1"/>
    <col min="8461" max="8461" width="21.5703125" style="12" customWidth="1"/>
    <col min="8462" max="8703" width="9.140625" style="12"/>
    <col min="8704" max="8704" width="6.5703125" style="12" customWidth="1"/>
    <col min="8705" max="8705" width="35.28515625" style="12" customWidth="1"/>
    <col min="8706" max="8706" width="14" style="12" customWidth="1"/>
    <col min="8707" max="8707" width="11.42578125" style="12" customWidth="1"/>
    <col min="8708" max="8708" width="21.7109375" style="12" customWidth="1"/>
    <col min="8709" max="8709" width="13.7109375" style="12" customWidth="1"/>
    <col min="8710" max="8710" width="14.85546875" style="12" customWidth="1"/>
    <col min="8711" max="8711" width="19.5703125" style="12" customWidth="1"/>
    <col min="8712" max="8712" width="13.7109375" style="12" customWidth="1"/>
    <col min="8713" max="8713" width="14.7109375" style="12" customWidth="1"/>
    <col min="8714" max="8715" width="14.140625" style="12" customWidth="1"/>
    <col min="8716" max="8716" width="15.140625" style="12" customWidth="1"/>
    <col min="8717" max="8717" width="21.5703125" style="12" customWidth="1"/>
    <col min="8718" max="8959" width="9.140625" style="12"/>
    <col min="8960" max="8960" width="6.5703125" style="12" customWidth="1"/>
    <col min="8961" max="8961" width="35.28515625" style="12" customWidth="1"/>
    <col min="8962" max="8962" width="14" style="12" customWidth="1"/>
    <col min="8963" max="8963" width="11.42578125" style="12" customWidth="1"/>
    <col min="8964" max="8964" width="21.7109375" style="12" customWidth="1"/>
    <col min="8965" max="8965" width="13.7109375" style="12" customWidth="1"/>
    <col min="8966" max="8966" width="14.85546875" style="12" customWidth="1"/>
    <col min="8967" max="8967" width="19.5703125" style="12" customWidth="1"/>
    <col min="8968" max="8968" width="13.7109375" style="12" customWidth="1"/>
    <col min="8969" max="8969" width="14.7109375" style="12" customWidth="1"/>
    <col min="8970" max="8971" width="14.140625" style="12" customWidth="1"/>
    <col min="8972" max="8972" width="15.140625" style="12" customWidth="1"/>
    <col min="8973" max="8973" width="21.5703125" style="12" customWidth="1"/>
    <col min="8974" max="9215" width="9.140625" style="12"/>
    <col min="9216" max="9216" width="6.5703125" style="12" customWidth="1"/>
    <col min="9217" max="9217" width="35.28515625" style="12" customWidth="1"/>
    <col min="9218" max="9218" width="14" style="12" customWidth="1"/>
    <col min="9219" max="9219" width="11.42578125" style="12" customWidth="1"/>
    <col min="9220" max="9220" width="21.7109375" style="12" customWidth="1"/>
    <col min="9221" max="9221" width="13.7109375" style="12" customWidth="1"/>
    <col min="9222" max="9222" width="14.85546875" style="12" customWidth="1"/>
    <col min="9223" max="9223" width="19.5703125" style="12" customWidth="1"/>
    <col min="9224" max="9224" width="13.7109375" style="12" customWidth="1"/>
    <col min="9225" max="9225" width="14.7109375" style="12" customWidth="1"/>
    <col min="9226" max="9227" width="14.140625" style="12" customWidth="1"/>
    <col min="9228" max="9228" width="15.140625" style="12" customWidth="1"/>
    <col min="9229" max="9229" width="21.5703125" style="12" customWidth="1"/>
    <col min="9230" max="9471" width="9.140625" style="12"/>
    <col min="9472" max="9472" width="6.5703125" style="12" customWidth="1"/>
    <col min="9473" max="9473" width="35.28515625" style="12" customWidth="1"/>
    <col min="9474" max="9474" width="14" style="12" customWidth="1"/>
    <col min="9475" max="9475" width="11.42578125" style="12" customWidth="1"/>
    <col min="9476" max="9476" width="21.7109375" style="12" customWidth="1"/>
    <col min="9477" max="9477" width="13.7109375" style="12" customWidth="1"/>
    <col min="9478" max="9478" width="14.85546875" style="12" customWidth="1"/>
    <col min="9479" max="9479" width="19.5703125" style="12" customWidth="1"/>
    <col min="9480" max="9480" width="13.7109375" style="12" customWidth="1"/>
    <col min="9481" max="9481" width="14.7109375" style="12" customWidth="1"/>
    <col min="9482" max="9483" width="14.140625" style="12" customWidth="1"/>
    <col min="9484" max="9484" width="15.140625" style="12" customWidth="1"/>
    <col min="9485" max="9485" width="21.5703125" style="12" customWidth="1"/>
    <col min="9486" max="9727" width="9.140625" style="12"/>
    <col min="9728" max="9728" width="6.5703125" style="12" customWidth="1"/>
    <col min="9729" max="9729" width="35.28515625" style="12" customWidth="1"/>
    <col min="9730" max="9730" width="14" style="12" customWidth="1"/>
    <col min="9731" max="9731" width="11.42578125" style="12" customWidth="1"/>
    <col min="9732" max="9732" width="21.7109375" style="12" customWidth="1"/>
    <col min="9733" max="9733" width="13.7109375" style="12" customWidth="1"/>
    <col min="9734" max="9734" width="14.85546875" style="12" customWidth="1"/>
    <col min="9735" max="9735" width="19.5703125" style="12" customWidth="1"/>
    <col min="9736" max="9736" width="13.7109375" style="12" customWidth="1"/>
    <col min="9737" max="9737" width="14.7109375" style="12" customWidth="1"/>
    <col min="9738" max="9739" width="14.140625" style="12" customWidth="1"/>
    <col min="9740" max="9740" width="15.140625" style="12" customWidth="1"/>
    <col min="9741" max="9741" width="21.5703125" style="12" customWidth="1"/>
    <col min="9742" max="9983" width="9.140625" style="12"/>
    <col min="9984" max="9984" width="6.5703125" style="12" customWidth="1"/>
    <col min="9985" max="9985" width="35.28515625" style="12" customWidth="1"/>
    <col min="9986" max="9986" width="14" style="12" customWidth="1"/>
    <col min="9987" max="9987" width="11.42578125" style="12" customWidth="1"/>
    <col min="9988" max="9988" width="21.7109375" style="12" customWidth="1"/>
    <col min="9989" max="9989" width="13.7109375" style="12" customWidth="1"/>
    <col min="9990" max="9990" width="14.85546875" style="12" customWidth="1"/>
    <col min="9991" max="9991" width="19.5703125" style="12" customWidth="1"/>
    <col min="9992" max="9992" width="13.7109375" style="12" customWidth="1"/>
    <col min="9993" max="9993" width="14.7109375" style="12" customWidth="1"/>
    <col min="9994" max="9995" width="14.140625" style="12" customWidth="1"/>
    <col min="9996" max="9996" width="15.140625" style="12" customWidth="1"/>
    <col min="9997" max="9997" width="21.5703125" style="12" customWidth="1"/>
    <col min="9998" max="10239" width="9.140625" style="12"/>
    <col min="10240" max="10240" width="6.5703125" style="12" customWidth="1"/>
    <col min="10241" max="10241" width="35.28515625" style="12" customWidth="1"/>
    <col min="10242" max="10242" width="14" style="12" customWidth="1"/>
    <col min="10243" max="10243" width="11.42578125" style="12" customWidth="1"/>
    <col min="10244" max="10244" width="21.7109375" style="12" customWidth="1"/>
    <col min="10245" max="10245" width="13.7109375" style="12" customWidth="1"/>
    <col min="10246" max="10246" width="14.85546875" style="12" customWidth="1"/>
    <col min="10247" max="10247" width="19.5703125" style="12" customWidth="1"/>
    <col min="10248" max="10248" width="13.7109375" style="12" customWidth="1"/>
    <col min="10249" max="10249" width="14.7109375" style="12" customWidth="1"/>
    <col min="10250" max="10251" width="14.140625" style="12" customWidth="1"/>
    <col min="10252" max="10252" width="15.140625" style="12" customWidth="1"/>
    <col min="10253" max="10253" width="21.5703125" style="12" customWidth="1"/>
    <col min="10254" max="10495" width="9.140625" style="12"/>
    <col min="10496" max="10496" width="6.5703125" style="12" customWidth="1"/>
    <col min="10497" max="10497" width="35.28515625" style="12" customWidth="1"/>
    <col min="10498" max="10498" width="14" style="12" customWidth="1"/>
    <col min="10499" max="10499" width="11.42578125" style="12" customWidth="1"/>
    <col min="10500" max="10500" width="21.7109375" style="12" customWidth="1"/>
    <col min="10501" max="10501" width="13.7109375" style="12" customWidth="1"/>
    <col min="10502" max="10502" width="14.85546875" style="12" customWidth="1"/>
    <col min="10503" max="10503" width="19.5703125" style="12" customWidth="1"/>
    <col min="10504" max="10504" width="13.7109375" style="12" customWidth="1"/>
    <col min="10505" max="10505" width="14.7109375" style="12" customWidth="1"/>
    <col min="10506" max="10507" width="14.140625" style="12" customWidth="1"/>
    <col min="10508" max="10508" width="15.140625" style="12" customWidth="1"/>
    <col min="10509" max="10509" width="21.5703125" style="12" customWidth="1"/>
    <col min="10510" max="10751" width="9.140625" style="12"/>
    <col min="10752" max="10752" width="6.5703125" style="12" customWidth="1"/>
    <col min="10753" max="10753" width="35.28515625" style="12" customWidth="1"/>
    <col min="10754" max="10754" width="14" style="12" customWidth="1"/>
    <col min="10755" max="10755" width="11.42578125" style="12" customWidth="1"/>
    <col min="10756" max="10756" width="21.7109375" style="12" customWidth="1"/>
    <col min="10757" max="10757" width="13.7109375" style="12" customWidth="1"/>
    <col min="10758" max="10758" width="14.85546875" style="12" customWidth="1"/>
    <col min="10759" max="10759" width="19.5703125" style="12" customWidth="1"/>
    <col min="10760" max="10760" width="13.7109375" style="12" customWidth="1"/>
    <col min="10761" max="10761" width="14.7109375" style="12" customWidth="1"/>
    <col min="10762" max="10763" width="14.140625" style="12" customWidth="1"/>
    <col min="10764" max="10764" width="15.140625" style="12" customWidth="1"/>
    <col min="10765" max="10765" width="21.5703125" style="12" customWidth="1"/>
    <col min="10766" max="11007" width="9.140625" style="12"/>
    <col min="11008" max="11008" width="6.5703125" style="12" customWidth="1"/>
    <col min="11009" max="11009" width="35.28515625" style="12" customWidth="1"/>
    <col min="11010" max="11010" width="14" style="12" customWidth="1"/>
    <col min="11011" max="11011" width="11.42578125" style="12" customWidth="1"/>
    <col min="11012" max="11012" width="21.7109375" style="12" customWidth="1"/>
    <col min="11013" max="11013" width="13.7109375" style="12" customWidth="1"/>
    <col min="11014" max="11014" width="14.85546875" style="12" customWidth="1"/>
    <col min="11015" max="11015" width="19.5703125" style="12" customWidth="1"/>
    <col min="11016" max="11016" width="13.7109375" style="12" customWidth="1"/>
    <col min="11017" max="11017" width="14.7109375" style="12" customWidth="1"/>
    <col min="11018" max="11019" width="14.140625" style="12" customWidth="1"/>
    <col min="11020" max="11020" width="15.140625" style="12" customWidth="1"/>
    <col min="11021" max="11021" width="21.5703125" style="12" customWidth="1"/>
    <col min="11022" max="11263" width="9.140625" style="12"/>
    <col min="11264" max="11264" width="6.5703125" style="12" customWidth="1"/>
    <col min="11265" max="11265" width="35.28515625" style="12" customWidth="1"/>
    <col min="11266" max="11266" width="14" style="12" customWidth="1"/>
    <col min="11267" max="11267" width="11.42578125" style="12" customWidth="1"/>
    <col min="11268" max="11268" width="21.7109375" style="12" customWidth="1"/>
    <col min="11269" max="11269" width="13.7109375" style="12" customWidth="1"/>
    <col min="11270" max="11270" width="14.85546875" style="12" customWidth="1"/>
    <col min="11271" max="11271" width="19.5703125" style="12" customWidth="1"/>
    <col min="11272" max="11272" width="13.7109375" style="12" customWidth="1"/>
    <col min="11273" max="11273" width="14.7109375" style="12" customWidth="1"/>
    <col min="11274" max="11275" width="14.140625" style="12" customWidth="1"/>
    <col min="11276" max="11276" width="15.140625" style="12" customWidth="1"/>
    <col min="11277" max="11277" width="21.5703125" style="12" customWidth="1"/>
    <col min="11278" max="11519" width="9.140625" style="12"/>
    <col min="11520" max="11520" width="6.5703125" style="12" customWidth="1"/>
    <col min="11521" max="11521" width="35.28515625" style="12" customWidth="1"/>
    <col min="11522" max="11522" width="14" style="12" customWidth="1"/>
    <col min="11523" max="11523" width="11.42578125" style="12" customWidth="1"/>
    <col min="11524" max="11524" width="21.7109375" style="12" customWidth="1"/>
    <col min="11525" max="11525" width="13.7109375" style="12" customWidth="1"/>
    <col min="11526" max="11526" width="14.85546875" style="12" customWidth="1"/>
    <col min="11527" max="11527" width="19.5703125" style="12" customWidth="1"/>
    <col min="11528" max="11528" width="13.7109375" style="12" customWidth="1"/>
    <col min="11529" max="11529" width="14.7109375" style="12" customWidth="1"/>
    <col min="11530" max="11531" width="14.140625" style="12" customWidth="1"/>
    <col min="11532" max="11532" width="15.140625" style="12" customWidth="1"/>
    <col min="11533" max="11533" width="21.5703125" style="12" customWidth="1"/>
    <col min="11534" max="11775" width="9.140625" style="12"/>
    <col min="11776" max="11776" width="6.5703125" style="12" customWidth="1"/>
    <col min="11777" max="11777" width="35.28515625" style="12" customWidth="1"/>
    <col min="11778" max="11778" width="14" style="12" customWidth="1"/>
    <col min="11779" max="11779" width="11.42578125" style="12" customWidth="1"/>
    <col min="11780" max="11780" width="21.7109375" style="12" customWidth="1"/>
    <col min="11781" max="11781" width="13.7109375" style="12" customWidth="1"/>
    <col min="11782" max="11782" width="14.85546875" style="12" customWidth="1"/>
    <col min="11783" max="11783" width="19.5703125" style="12" customWidth="1"/>
    <col min="11784" max="11784" width="13.7109375" style="12" customWidth="1"/>
    <col min="11785" max="11785" width="14.7109375" style="12" customWidth="1"/>
    <col min="11786" max="11787" width="14.140625" style="12" customWidth="1"/>
    <col min="11788" max="11788" width="15.140625" style="12" customWidth="1"/>
    <col min="11789" max="11789" width="21.5703125" style="12" customWidth="1"/>
    <col min="11790" max="12031" width="9.140625" style="12"/>
    <col min="12032" max="12032" width="6.5703125" style="12" customWidth="1"/>
    <col min="12033" max="12033" width="35.28515625" style="12" customWidth="1"/>
    <col min="12034" max="12034" width="14" style="12" customWidth="1"/>
    <col min="12035" max="12035" width="11.42578125" style="12" customWidth="1"/>
    <col min="12036" max="12036" width="21.7109375" style="12" customWidth="1"/>
    <col min="12037" max="12037" width="13.7109375" style="12" customWidth="1"/>
    <col min="12038" max="12038" width="14.85546875" style="12" customWidth="1"/>
    <col min="12039" max="12039" width="19.5703125" style="12" customWidth="1"/>
    <col min="12040" max="12040" width="13.7109375" style="12" customWidth="1"/>
    <col min="12041" max="12041" width="14.7109375" style="12" customWidth="1"/>
    <col min="12042" max="12043" width="14.140625" style="12" customWidth="1"/>
    <col min="12044" max="12044" width="15.140625" style="12" customWidth="1"/>
    <col min="12045" max="12045" width="21.5703125" style="12" customWidth="1"/>
    <col min="12046" max="12287" width="9.140625" style="12"/>
    <col min="12288" max="12288" width="6.5703125" style="12" customWidth="1"/>
    <col min="12289" max="12289" width="35.28515625" style="12" customWidth="1"/>
    <col min="12290" max="12290" width="14" style="12" customWidth="1"/>
    <col min="12291" max="12291" width="11.42578125" style="12" customWidth="1"/>
    <col min="12292" max="12292" width="21.7109375" style="12" customWidth="1"/>
    <col min="12293" max="12293" width="13.7109375" style="12" customWidth="1"/>
    <col min="12294" max="12294" width="14.85546875" style="12" customWidth="1"/>
    <col min="12295" max="12295" width="19.5703125" style="12" customWidth="1"/>
    <col min="12296" max="12296" width="13.7109375" style="12" customWidth="1"/>
    <col min="12297" max="12297" width="14.7109375" style="12" customWidth="1"/>
    <col min="12298" max="12299" width="14.140625" style="12" customWidth="1"/>
    <col min="12300" max="12300" width="15.140625" style="12" customWidth="1"/>
    <col min="12301" max="12301" width="21.5703125" style="12" customWidth="1"/>
    <col min="12302" max="12543" width="9.140625" style="12"/>
    <col min="12544" max="12544" width="6.5703125" style="12" customWidth="1"/>
    <col min="12545" max="12545" width="35.28515625" style="12" customWidth="1"/>
    <col min="12546" max="12546" width="14" style="12" customWidth="1"/>
    <col min="12547" max="12547" width="11.42578125" style="12" customWidth="1"/>
    <col min="12548" max="12548" width="21.7109375" style="12" customWidth="1"/>
    <col min="12549" max="12549" width="13.7109375" style="12" customWidth="1"/>
    <col min="12550" max="12550" width="14.85546875" style="12" customWidth="1"/>
    <col min="12551" max="12551" width="19.5703125" style="12" customWidth="1"/>
    <col min="12552" max="12552" width="13.7109375" style="12" customWidth="1"/>
    <col min="12553" max="12553" width="14.7109375" style="12" customWidth="1"/>
    <col min="12554" max="12555" width="14.140625" style="12" customWidth="1"/>
    <col min="12556" max="12556" width="15.140625" style="12" customWidth="1"/>
    <col min="12557" max="12557" width="21.5703125" style="12" customWidth="1"/>
    <col min="12558" max="12799" width="9.140625" style="12"/>
    <col min="12800" max="12800" width="6.5703125" style="12" customWidth="1"/>
    <col min="12801" max="12801" width="35.28515625" style="12" customWidth="1"/>
    <col min="12802" max="12802" width="14" style="12" customWidth="1"/>
    <col min="12803" max="12803" width="11.42578125" style="12" customWidth="1"/>
    <col min="12804" max="12804" width="21.7109375" style="12" customWidth="1"/>
    <col min="12805" max="12805" width="13.7109375" style="12" customWidth="1"/>
    <col min="12806" max="12806" width="14.85546875" style="12" customWidth="1"/>
    <col min="12807" max="12807" width="19.5703125" style="12" customWidth="1"/>
    <col min="12808" max="12808" width="13.7109375" style="12" customWidth="1"/>
    <col min="12809" max="12809" width="14.7109375" style="12" customWidth="1"/>
    <col min="12810" max="12811" width="14.140625" style="12" customWidth="1"/>
    <col min="12812" max="12812" width="15.140625" style="12" customWidth="1"/>
    <col min="12813" max="12813" width="21.5703125" style="12" customWidth="1"/>
    <col min="12814" max="13055" width="9.140625" style="12"/>
    <col min="13056" max="13056" width="6.5703125" style="12" customWidth="1"/>
    <col min="13057" max="13057" width="35.28515625" style="12" customWidth="1"/>
    <col min="13058" max="13058" width="14" style="12" customWidth="1"/>
    <col min="13059" max="13059" width="11.42578125" style="12" customWidth="1"/>
    <col min="13060" max="13060" width="21.7109375" style="12" customWidth="1"/>
    <col min="13061" max="13061" width="13.7109375" style="12" customWidth="1"/>
    <col min="13062" max="13062" width="14.85546875" style="12" customWidth="1"/>
    <col min="13063" max="13063" width="19.5703125" style="12" customWidth="1"/>
    <col min="13064" max="13064" width="13.7109375" style="12" customWidth="1"/>
    <col min="13065" max="13065" width="14.7109375" style="12" customWidth="1"/>
    <col min="13066" max="13067" width="14.140625" style="12" customWidth="1"/>
    <col min="13068" max="13068" width="15.140625" style="12" customWidth="1"/>
    <col min="13069" max="13069" width="21.5703125" style="12" customWidth="1"/>
    <col min="13070" max="13311" width="9.140625" style="12"/>
    <col min="13312" max="13312" width="6.5703125" style="12" customWidth="1"/>
    <col min="13313" max="13313" width="35.28515625" style="12" customWidth="1"/>
    <col min="13314" max="13314" width="14" style="12" customWidth="1"/>
    <col min="13315" max="13315" width="11.42578125" style="12" customWidth="1"/>
    <col min="13316" max="13316" width="21.7109375" style="12" customWidth="1"/>
    <col min="13317" max="13317" width="13.7109375" style="12" customWidth="1"/>
    <col min="13318" max="13318" width="14.85546875" style="12" customWidth="1"/>
    <col min="13319" max="13319" width="19.5703125" style="12" customWidth="1"/>
    <col min="13320" max="13320" width="13.7109375" style="12" customWidth="1"/>
    <col min="13321" max="13321" width="14.7109375" style="12" customWidth="1"/>
    <col min="13322" max="13323" width="14.140625" style="12" customWidth="1"/>
    <col min="13324" max="13324" width="15.140625" style="12" customWidth="1"/>
    <col min="13325" max="13325" width="21.5703125" style="12" customWidth="1"/>
    <col min="13326" max="13567" width="9.140625" style="12"/>
    <col min="13568" max="13568" width="6.5703125" style="12" customWidth="1"/>
    <col min="13569" max="13569" width="35.28515625" style="12" customWidth="1"/>
    <col min="13570" max="13570" width="14" style="12" customWidth="1"/>
    <col min="13571" max="13571" width="11.42578125" style="12" customWidth="1"/>
    <col min="13572" max="13572" width="21.7109375" style="12" customWidth="1"/>
    <col min="13573" max="13573" width="13.7109375" style="12" customWidth="1"/>
    <col min="13574" max="13574" width="14.85546875" style="12" customWidth="1"/>
    <col min="13575" max="13575" width="19.5703125" style="12" customWidth="1"/>
    <col min="13576" max="13576" width="13.7109375" style="12" customWidth="1"/>
    <col min="13577" max="13577" width="14.7109375" style="12" customWidth="1"/>
    <col min="13578" max="13579" width="14.140625" style="12" customWidth="1"/>
    <col min="13580" max="13580" width="15.140625" style="12" customWidth="1"/>
    <col min="13581" max="13581" width="21.5703125" style="12" customWidth="1"/>
    <col min="13582" max="13823" width="9.140625" style="12"/>
    <col min="13824" max="13824" width="6.5703125" style="12" customWidth="1"/>
    <col min="13825" max="13825" width="35.28515625" style="12" customWidth="1"/>
    <col min="13826" max="13826" width="14" style="12" customWidth="1"/>
    <col min="13827" max="13827" width="11.42578125" style="12" customWidth="1"/>
    <col min="13828" max="13828" width="21.7109375" style="12" customWidth="1"/>
    <col min="13829" max="13829" width="13.7109375" style="12" customWidth="1"/>
    <col min="13830" max="13830" width="14.85546875" style="12" customWidth="1"/>
    <col min="13831" max="13831" width="19.5703125" style="12" customWidth="1"/>
    <col min="13832" max="13832" width="13.7109375" style="12" customWidth="1"/>
    <col min="13833" max="13833" width="14.7109375" style="12" customWidth="1"/>
    <col min="13834" max="13835" width="14.140625" style="12" customWidth="1"/>
    <col min="13836" max="13836" width="15.140625" style="12" customWidth="1"/>
    <col min="13837" max="13837" width="21.5703125" style="12" customWidth="1"/>
    <col min="13838" max="14079" width="9.140625" style="12"/>
    <col min="14080" max="14080" width="6.5703125" style="12" customWidth="1"/>
    <col min="14081" max="14081" width="35.28515625" style="12" customWidth="1"/>
    <col min="14082" max="14082" width="14" style="12" customWidth="1"/>
    <col min="14083" max="14083" width="11.42578125" style="12" customWidth="1"/>
    <col min="14084" max="14084" width="21.7109375" style="12" customWidth="1"/>
    <col min="14085" max="14085" width="13.7109375" style="12" customWidth="1"/>
    <col min="14086" max="14086" width="14.85546875" style="12" customWidth="1"/>
    <col min="14087" max="14087" width="19.5703125" style="12" customWidth="1"/>
    <col min="14088" max="14088" width="13.7109375" style="12" customWidth="1"/>
    <col min="14089" max="14089" width="14.7109375" style="12" customWidth="1"/>
    <col min="14090" max="14091" width="14.140625" style="12" customWidth="1"/>
    <col min="14092" max="14092" width="15.140625" style="12" customWidth="1"/>
    <col min="14093" max="14093" width="21.5703125" style="12" customWidth="1"/>
    <col min="14094" max="14335" width="9.140625" style="12"/>
    <col min="14336" max="14336" width="6.5703125" style="12" customWidth="1"/>
    <col min="14337" max="14337" width="35.28515625" style="12" customWidth="1"/>
    <col min="14338" max="14338" width="14" style="12" customWidth="1"/>
    <col min="14339" max="14339" width="11.42578125" style="12" customWidth="1"/>
    <col min="14340" max="14340" width="21.7109375" style="12" customWidth="1"/>
    <col min="14341" max="14341" width="13.7109375" style="12" customWidth="1"/>
    <col min="14342" max="14342" width="14.85546875" style="12" customWidth="1"/>
    <col min="14343" max="14343" width="19.5703125" style="12" customWidth="1"/>
    <col min="14344" max="14344" width="13.7109375" style="12" customWidth="1"/>
    <col min="14345" max="14345" width="14.7109375" style="12" customWidth="1"/>
    <col min="14346" max="14347" width="14.140625" style="12" customWidth="1"/>
    <col min="14348" max="14348" width="15.140625" style="12" customWidth="1"/>
    <col min="14349" max="14349" width="21.5703125" style="12" customWidth="1"/>
    <col min="14350" max="14591" width="9.140625" style="12"/>
    <col min="14592" max="14592" width="6.5703125" style="12" customWidth="1"/>
    <col min="14593" max="14593" width="35.28515625" style="12" customWidth="1"/>
    <col min="14594" max="14594" width="14" style="12" customWidth="1"/>
    <col min="14595" max="14595" width="11.42578125" style="12" customWidth="1"/>
    <col min="14596" max="14596" width="21.7109375" style="12" customWidth="1"/>
    <col min="14597" max="14597" width="13.7109375" style="12" customWidth="1"/>
    <col min="14598" max="14598" width="14.85546875" style="12" customWidth="1"/>
    <col min="14599" max="14599" width="19.5703125" style="12" customWidth="1"/>
    <col min="14600" max="14600" width="13.7109375" style="12" customWidth="1"/>
    <col min="14601" max="14601" width="14.7109375" style="12" customWidth="1"/>
    <col min="14602" max="14603" width="14.140625" style="12" customWidth="1"/>
    <col min="14604" max="14604" width="15.140625" style="12" customWidth="1"/>
    <col min="14605" max="14605" width="21.5703125" style="12" customWidth="1"/>
    <col min="14606" max="14847" width="9.140625" style="12"/>
    <col min="14848" max="14848" width="6.5703125" style="12" customWidth="1"/>
    <col min="14849" max="14849" width="35.28515625" style="12" customWidth="1"/>
    <col min="14850" max="14850" width="14" style="12" customWidth="1"/>
    <col min="14851" max="14851" width="11.42578125" style="12" customWidth="1"/>
    <col min="14852" max="14852" width="21.7109375" style="12" customWidth="1"/>
    <col min="14853" max="14853" width="13.7109375" style="12" customWidth="1"/>
    <col min="14854" max="14854" width="14.85546875" style="12" customWidth="1"/>
    <col min="14855" max="14855" width="19.5703125" style="12" customWidth="1"/>
    <col min="14856" max="14856" width="13.7109375" style="12" customWidth="1"/>
    <col min="14857" max="14857" width="14.7109375" style="12" customWidth="1"/>
    <col min="14858" max="14859" width="14.140625" style="12" customWidth="1"/>
    <col min="14860" max="14860" width="15.140625" style="12" customWidth="1"/>
    <col min="14861" max="14861" width="21.5703125" style="12" customWidth="1"/>
    <col min="14862" max="15103" width="9.140625" style="12"/>
    <col min="15104" max="15104" width="6.5703125" style="12" customWidth="1"/>
    <col min="15105" max="15105" width="35.28515625" style="12" customWidth="1"/>
    <col min="15106" max="15106" width="14" style="12" customWidth="1"/>
    <col min="15107" max="15107" width="11.42578125" style="12" customWidth="1"/>
    <col min="15108" max="15108" width="21.7109375" style="12" customWidth="1"/>
    <col min="15109" max="15109" width="13.7109375" style="12" customWidth="1"/>
    <col min="15110" max="15110" width="14.85546875" style="12" customWidth="1"/>
    <col min="15111" max="15111" width="19.5703125" style="12" customWidth="1"/>
    <col min="15112" max="15112" width="13.7109375" style="12" customWidth="1"/>
    <col min="15113" max="15113" width="14.7109375" style="12" customWidth="1"/>
    <col min="15114" max="15115" width="14.140625" style="12" customWidth="1"/>
    <col min="15116" max="15116" width="15.140625" style="12" customWidth="1"/>
    <col min="15117" max="15117" width="21.5703125" style="12" customWidth="1"/>
    <col min="15118" max="15359" width="9.140625" style="12"/>
    <col min="15360" max="15360" width="6.5703125" style="12" customWidth="1"/>
    <col min="15361" max="15361" width="35.28515625" style="12" customWidth="1"/>
    <col min="15362" max="15362" width="14" style="12" customWidth="1"/>
    <col min="15363" max="15363" width="11.42578125" style="12" customWidth="1"/>
    <col min="15364" max="15364" width="21.7109375" style="12" customWidth="1"/>
    <col min="15365" max="15365" width="13.7109375" style="12" customWidth="1"/>
    <col min="15366" max="15366" width="14.85546875" style="12" customWidth="1"/>
    <col min="15367" max="15367" width="19.5703125" style="12" customWidth="1"/>
    <col min="15368" max="15368" width="13.7109375" style="12" customWidth="1"/>
    <col min="15369" max="15369" width="14.7109375" style="12" customWidth="1"/>
    <col min="15370" max="15371" width="14.140625" style="12" customWidth="1"/>
    <col min="15372" max="15372" width="15.140625" style="12" customWidth="1"/>
    <col min="15373" max="15373" width="21.5703125" style="12" customWidth="1"/>
    <col min="15374" max="15615" width="9.140625" style="12"/>
    <col min="15616" max="15616" width="6.5703125" style="12" customWidth="1"/>
    <col min="15617" max="15617" width="35.28515625" style="12" customWidth="1"/>
    <col min="15618" max="15618" width="14" style="12" customWidth="1"/>
    <col min="15619" max="15619" width="11.42578125" style="12" customWidth="1"/>
    <col min="15620" max="15620" width="21.7109375" style="12" customWidth="1"/>
    <col min="15621" max="15621" width="13.7109375" style="12" customWidth="1"/>
    <col min="15622" max="15622" width="14.85546875" style="12" customWidth="1"/>
    <col min="15623" max="15623" width="19.5703125" style="12" customWidth="1"/>
    <col min="15624" max="15624" width="13.7109375" style="12" customWidth="1"/>
    <col min="15625" max="15625" width="14.7109375" style="12" customWidth="1"/>
    <col min="15626" max="15627" width="14.140625" style="12" customWidth="1"/>
    <col min="15628" max="15628" width="15.140625" style="12" customWidth="1"/>
    <col min="15629" max="15629" width="21.5703125" style="12" customWidth="1"/>
    <col min="15630" max="15871" width="9.140625" style="12"/>
    <col min="15872" max="15872" width="6.5703125" style="12" customWidth="1"/>
    <col min="15873" max="15873" width="35.28515625" style="12" customWidth="1"/>
    <col min="15874" max="15874" width="14" style="12" customWidth="1"/>
    <col min="15875" max="15875" width="11.42578125" style="12" customWidth="1"/>
    <col min="15876" max="15876" width="21.7109375" style="12" customWidth="1"/>
    <col min="15877" max="15877" width="13.7109375" style="12" customWidth="1"/>
    <col min="15878" max="15878" width="14.85546875" style="12" customWidth="1"/>
    <col min="15879" max="15879" width="19.5703125" style="12" customWidth="1"/>
    <col min="15880" max="15880" width="13.7109375" style="12" customWidth="1"/>
    <col min="15881" max="15881" width="14.7109375" style="12" customWidth="1"/>
    <col min="15882" max="15883" width="14.140625" style="12" customWidth="1"/>
    <col min="15884" max="15884" width="15.140625" style="12" customWidth="1"/>
    <col min="15885" max="15885" width="21.5703125" style="12" customWidth="1"/>
    <col min="15886" max="16127" width="9.140625" style="12"/>
    <col min="16128" max="16128" width="6.5703125" style="12" customWidth="1"/>
    <col min="16129" max="16129" width="35.28515625" style="12" customWidth="1"/>
    <col min="16130" max="16130" width="14" style="12" customWidth="1"/>
    <col min="16131" max="16131" width="11.42578125" style="12" customWidth="1"/>
    <col min="16132" max="16132" width="21.7109375" style="12" customWidth="1"/>
    <col min="16133" max="16133" width="13.7109375" style="12" customWidth="1"/>
    <col min="16134" max="16134" width="14.85546875" style="12" customWidth="1"/>
    <col min="16135" max="16135" width="19.5703125" style="12" customWidth="1"/>
    <col min="16136" max="16136" width="13.7109375" style="12" customWidth="1"/>
    <col min="16137" max="16137" width="14.7109375" style="12" customWidth="1"/>
    <col min="16138" max="16139" width="14.140625" style="12" customWidth="1"/>
    <col min="16140" max="16140" width="15.140625" style="12" customWidth="1"/>
    <col min="16141" max="16141" width="21.5703125" style="12" customWidth="1"/>
    <col min="16142" max="16384" width="9.140625" style="12"/>
  </cols>
  <sheetData>
    <row r="1" spans="1:13" ht="36" customHeight="1" x14ac:dyDescent="0.25">
      <c r="A1" s="137" t="str">
        <f>'Подпрограмма 4'!A1:R1</f>
        <v>Отчет об использовании денежных средств в рамках исполнения мероприятий подпрограммы 4 "Энергоэффективность и развитие энергетики муниципального района "Заполярный район"
муниципальной программы "Комплексное развитие муниципального района "Заполярный район" на 2017-2022 годы"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24" customHeight="1" x14ac:dyDescent="0.25">
      <c r="A2" s="137" t="str">
        <f>'Подпрограмма 4'!A2:R2</f>
        <v>по состоянию на 01 апреля 2018  года (с начала года нарастающим итогом)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0.5" customHeight="1" x14ac:dyDescent="0.25">
      <c r="A3" s="138" t="s">
        <v>185</v>
      </c>
      <c r="B3" s="138" t="s">
        <v>186</v>
      </c>
      <c r="C3" s="139" t="s">
        <v>187</v>
      </c>
      <c r="D3" s="140"/>
      <c r="E3" s="138" t="s">
        <v>188</v>
      </c>
      <c r="F3" s="138" t="s">
        <v>189</v>
      </c>
      <c r="G3" s="138" t="s">
        <v>190</v>
      </c>
      <c r="H3" s="138" t="s">
        <v>191</v>
      </c>
      <c r="I3" s="141" t="s">
        <v>236</v>
      </c>
      <c r="J3" s="141" t="s">
        <v>193</v>
      </c>
      <c r="K3" s="138" t="s">
        <v>194</v>
      </c>
      <c r="L3" s="138"/>
      <c r="M3" s="138"/>
    </row>
    <row r="4" spans="1:13" ht="15" customHeight="1" x14ac:dyDescent="0.25">
      <c r="A4" s="138"/>
      <c r="B4" s="138"/>
      <c r="C4" s="141" t="s">
        <v>195</v>
      </c>
      <c r="D4" s="141" t="s">
        <v>196</v>
      </c>
      <c r="E4" s="138"/>
      <c r="F4" s="138"/>
      <c r="G4" s="138"/>
      <c r="H4" s="138"/>
      <c r="I4" s="142"/>
      <c r="J4" s="142"/>
      <c r="K4" s="138" t="s">
        <v>197</v>
      </c>
      <c r="L4" s="141" t="s">
        <v>198</v>
      </c>
      <c r="M4" s="138" t="s">
        <v>199</v>
      </c>
    </row>
    <row r="5" spans="1:13" ht="31.5" customHeight="1" x14ac:dyDescent="0.25">
      <c r="A5" s="138"/>
      <c r="B5" s="138"/>
      <c r="C5" s="143"/>
      <c r="D5" s="143"/>
      <c r="E5" s="138"/>
      <c r="F5" s="138"/>
      <c r="G5" s="138"/>
      <c r="H5" s="138"/>
      <c r="I5" s="143"/>
      <c r="J5" s="143"/>
      <c r="K5" s="138"/>
      <c r="L5" s="143"/>
      <c r="M5" s="138"/>
    </row>
    <row r="6" spans="1:13" x14ac:dyDescent="0.25">
      <c r="A6" s="24">
        <v>1</v>
      </c>
      <c r="B6" s="13">
        <v>2</v>
      </c>
      <c r="C6" s="13">
        <f>B6+1</f>
        <v>3</v>
      </c>
      <c r="D6" s="13">
        <f t="shared" ref="D6:K6" si="0">C6+1</f>
        <v>4</v>
      </c>
      <c r="E6" s="13">
        <v>3</v>
      </c>
      <c r="F6" s="13">
        <f t="shared" si="0"/>
        <v>4</v>
      </c>
      <c r="G6" s="13">
        <f t="shared" si="0"/>
        <v>5</v>
      </c>
      <c r="H6" s="13">
        <f t="shared" si="0"/>
        <v>6</v>
      </c>
      <c r="I6" s="13">
        <f t="shared" si="0"/>
        <v>7</v>
      </c>
      <c r="J6" s="13">
        <f t="shared" si="0"/>
        <v>8</v>
      </c>
      <c r="K6" s="13">
        <f t="shared" si="0"/>
        <v>9</v>
      </c>
      <c r="L6" s="13">
        <v>10</v>
      </c>
      <c r="M6" s="13">
        <v>11</v>
      </c>
    </row>
    <row r="7" spans="1:13" s="17" customFormat="1" ht="70.5" customHeight="1" x14ac:dyDescent="0.25">
      <c r="A7" s="21" t="s">
        <v>340</v>
      </c>
      <c r="B7" s="53" t="s">
        <v>90</v>
      </c>
      <c r="C7" s="22" t="s">
        <v>219</v>
      </c>
      <c r="D7" s="22" t="s">
        <v>220</v>
      </c>
      <c r="E7" s="25" t="s">
        <v>203</v>
      </c>
      <c r="F7" s="14" t="s">
        <v>201</v>
      </c>
      <c r="G7" s="14" t="s">
        <v>202</v>
      </c>
      <c r="H7" s="43">
        <v>43465</v>
      </c>
      <c r="I7" s="15">
        <v>147704.94</v>
      </c>
      <c r="J7" s="15"/>
      <c r="K7" s="44">
        <f>19998.5+M7</f>
        <v>37324.575700000001</v>
      </c>
      <c r="L7" s="44"/>
      <c r="M7" s="15">
        <f>'Подпрограмма 4'!N7</f>
        <v>17326.075700000001</v>
      </c>
    </row>
    <row r="8" spans="1:13" ht="63" customHeight="1" x14ac:dyDescent="0.25">
      <c r="A8" s="21" t="s">
        <v>341</v>
      </c>
      <c r="B8" s="53" t="s">
        <v>261</v>
      </c>
      <c r="C8" s="19">
        <v>42604</v>
      </c>
      <c r="D8" s="19">
        <v>42642</v>
      </c>
      <c r="E8" s="28" t="s">
        <v>337</v>
      </c>
      <c r="F8" s="14" t="s">
        <v>215</v>
      </c>
      <c r="G8" s="14" t="s">
        <v>3</v>
      </c>
      <c r="H8" s="43">
        <v>42855</v>
      </c>
      <c r="I8" s="117">
        <v>1339.95</v>
      </c>
      <c r="J8" s="15"/>
      <c r="K8" s="44">
        <f>M8</f>
        <v>1339.9459999999999</v>
      </c>
      <c r="L8" s="44"/>
      <c r="M8" s="15">
        <f>'Подпрограмма 4'!N8</f>
        <v>1339.9459999999999</v>
      </c>
    </row>
    <row r="9" spans="1:13" ht="101.25" customHeight="1" x14ac:dyDescent="0.25">
      <c r="A9" s="21" t="s">
        <v>342</v>
      </c>
      <c r="B9" s="53" t="s">
        <v>262</v>
      </c>
      <c r="C9" s="19"/>
      <c r="D9" s="19"/>
      <c r="E9" s="14" t="s">
        <v>338</v>
      </c>
      <c r="F9" s="115" t="s">
        <v>215</v>
      </c>
      <c r="G9" s="115" t="s">
        <v>3</v>
      </c>
      <c r="H9" s="43">
        <v>42855</v>
      </c>
      <c r="I9" s="15">
        <v>1347</v>
      </c>
      <c r="J9" s="15"/>
      <c r="K9" s="44">
        <f t="shared" ref="K9" si="1">M9</f>
        <v>1347</v>
      </c>
      <c r="L9" s="44"/>
      <c r="M9" s="15">
        <f>'Подпрограмма 4'!N9</f>
        <v>1347</v>
      </c>
    </row>
    <row r="10" spans="1:13" ht="87" customHeight="1" x14ac:dyDescent="0.25">
      <c r="A10" s="21" t="s">
        <v>343</v>
      </c>
      <c r="B10" s="21" t="s">
        <v>91</v>
      </c>
      <c r="C10" s="19">
        <v>42607</v>
      </c>
      <c r="D10" s="19">
        <v>42642</v>
      </c>
      <c r="E10" s="115" t="s">
        <v>216</v>
      </c>
      <c r="F10" s="115" t="s">
        <v>215</v>
      </c>
      <c r="G10" s="115" t="s">
        <v>202</v>
      </c>
      <c r="H10" s="114">
        <v>42855</v>
      </c>
      <c r="I10" s="15">
        <v>1447.94</v>
      </c>
      <c r="J10" s="15"/>
      <c r="K10" s="44">
        <f t="shared" ref="K10" si="2">M10</f>
        <v>1469.38284</v>
      </c>
      <c r="L10" s="44"/>
      <c r="M10" s="15">
        <f>'Подпрограмма 4'!N11</f>
        <v>1469.38284</v>
      </c>
    </row>
    <row r="11" spans="1:13" ht="15" customHeight="1" x14ac:dyDescent="0.25">
      <c r="A11" s="144" t="s">
        <v>200</v>
      </c>
      <c r="B11" s="145"/>
      <c r="C11" s="145"/>
      <c r="D11" s="145"/>
      <c r="E11" s="145"/>
      <c r="F11" s="145"/>
      <c r="G11" s="145"/>
      <c r="H11" s="145"/>
      <c r="I11" s="146"/>
      <c r="J11" s="20">
        <f>SUM(J7:J10)</f>
        <v>0</v>
      </c>
      <c r="K11" s="20">
        <f>SUM(K7:K10)</f>
        <v>41480.904539999996</v>
      </c>
      <c r="L11" s="20">
        <f>SUM(L7:L10)</f>
        <v>0</v>
      </c>
      <c r="M11" s="20">
        <f>SUM(M7:M10)</f>
        <v>21482.40454</v>
      </c>
    </row>
  </sheetData>
  <mergeCells count="18">
    <mergeCell ref="C4:C5"/>
    <mergeCell ref="D4:D5"/>
    <mergeCell ref="K4:K5"/>
    <mergeCell ref="L4:L5"/>
    <mergeCell ref="M4:M5"/>
    <mergeCell ref="A11:I11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</mergeCells>
  <pageMargins left="0.15748031496062992" right="0.15748031496062992" top="0.23622047244094491" bottom="0.31496062992125984" header="0.94488188976377963" footer="0.31496062992125984"/>
  <pageSetup paperSize="9"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116"/>
  <sheetViews>
    <sheetView view="pageBreakPreview" topLeftCell="A74" zoomScale="85" zoomScaleNormal="90" zoomScaleSheetLayoutView="85" workbookViewId="0">
      <selection activeCell="H86" sqref="H86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6" width="15.28515625" style="1" hidden="1" customWidth="1"/>
    <col min="7" max="7" width="15.28515625" style="1" bestFit="1" customWidth="1"/>
    <col min="8" max="9" width="16.85546875" style="1" customWidth="1"/>
    <col min="10" max="10" width="15.28515625" style="1" bestFit="1" customWidth="1"/>
    <col min="11" max="11" width="16.85546875" style="1" customWidth="1"/>
    <col min="12" max="12" width="14.85546875" style="1" customWidth="1"/>
    <col min="13" max="13" width="15.28515625" style="1" bestFit="1" customWidth="1"/>
    <col min="14" max="14" width="16.42578125" style="1" customWidth="1"/>
    <col min="15" max="15" width="14" style="1" customWidth="1"/>
    <col min="16" max="16" width="15.28515625" style="1" bestFit="1" customWidth="1"/>
    <col min="17" max="17" width="14.85546875" style="1" customWidth="1"/>
    <col min="18" max="18" width="24.42578125" style="1" customWidth="1"/>
    <col min="19" max="19" width="26.140625" style="1" customWidth="1"/>
    <col min="20" max="16384" width="9.140625" style="1"/>
  </cols>
  <sheetData>
    <row r="1" spans="1:19" ht="51" customHeight="1" x14ac:dyDescent="0.25">
      <c r="A1" s="118" t="s">
        <v>276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</row>
    <row r="2" spans="1:19" ht="18.75" customHeight="1" x14ac:dyDescent="0.25">
      <c r="A2" s="119" t="s">
        <v>237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20"/>
    </row>
    <row r="3" spans="1:19" s="2" customFormat="1" ht="26.25" customHeight="1" x14ac:dyDescent="0.25">
      <c r="A3" s="121" t="s">
        <v>22</v>
      </c>
      <c r="B3" s="121" t="s">
        <v>20</v>
      </c>
      <c r="C3" s="121" t="s">
        <v>7</v>
      </c>
      <c r="D3" s="121" t="s">
        <v>21</v>
      </c>
      <c r="E3" s="122" t="s">
        <v>243</v>
      </c>
      <c r="F3" s="123"/>
      <c r="G3" s="123"/>
      <c r="H3" s="124"/>
      <c r="I3" s="122" t="s">
        <v>252</v>
      </c>
      <c r="J3" s="123"/>
      <c r="K3" s="124"/>
      <c r="L3" s="121" t="s">
        <v>8</v>
      </c>
      <c r="M3" s="121"/>
      <c r="N3" s="121"/>
      <c r="O3" s="121" t="s">
        <v>9</v>
      </c>
      <c r="P3" s="121"/>
      <c r="Q3" s="121"/>
      <c r="R3" s="121" t="s">
        <v>315</v>
      </c>
      <c r="S3" s="121" t="s">
        <v>316</v>
      </c>
    </row>
    <row r="4" spans="1:19" s="2" customFormat="1" ht="87" customHeight="1" x14ac:dyDescent="0.25">
      <c r="A4" s="121"/>
      <c r="B4" s="121"/>
      <c r="C4" s="121"/>
      <c r="D4" s="121"/>
      <c r="E4" s="78" t="s">
        <v>1</v>
      </c>
      <c r="F4" s="78" t="s">
        <v>18</v>
      </c>
      <c r="G4" s="78" t="s">
        <v>10</v>
      </c>
      <c r="H4" s="78" t="s">
        <v>11</v>
      </c>
      <c r="I4" s="78" t="s">
        <v>1</v>
      </c>
      <c r="J4" s="78" t="s">
        <v>10</v>
      </c>
      <c r="K4" s="78" t="s">
        <v>11</v>
      </c>
      <c r="L4" s="78" t="s">
        <v>1</v>
      </c>
      <c r="M4" s="78" t="s">
        <v>10</v>
      </c>
      <c r="N4" s="78" t="s">
        <v>11</v>
      </c>
      <c r="O4" s="78" t="s">
        <v>1</v>
      </c>
      <c r="P4" s="78" t="s">
        <v>10</v>
      </c>
      <c r="Q4" s="78" t="s">
        <v>11</v>
      </c>
      <c r="R4" s="121"/>
      <c r="S4" s="121"/>
    </row>
    <row r="5" spans="1:19" s="2" customFormat="1" ht="22.5" customHeight="1" x14ac:dyDescent="0.25">
      <c r="A5" s="78">
        <v>1</v>
      </c>
      <c r="B5" s="78">
        <v>2</v>
      </c>
      <c r="C5" s="78">
        <v>3</v>
      </c>
      <c r="D5" s="78">
        <v>4</v>
      </c>
      <c r="E5" s="78">
        <v>5</v>
      </c>
      <c r="F5" s="78"/>
      <c r="G5" s="78">
        <v>6</v>
      </c>
      <c r="H5" s="78">
        <v>7</v>
      </c>
      <c r="I5" s="78">
        <v>8</v>
      </c>
      <c r="J5" s="78">
        <v>9</v>
      </c>
      <c r="K5" s="78">
        <v>10</v>
      </c>
      <c r="L5" s="78">
        <v>11</v>
      </c>
      <c r="M5" s="78">
        <v>12</v>
      </c>
      <c r="N5" s="78">
        <v>13</v>
      </c>
      <c r="O5" s="78">
        <v>14</v>
      </c>
      <c r="P5" s="78">
        <v>15</v>
      </c>
      <c r="Q5" s="78">
        <v>16</v>
      </c>
      <c r="R5" s="78">
        <v>17</v>
      </c>
      <c r="S5" s="78">
        <v>18</v>
      </c>
    </row>
    <row r="6" spans="1:19" s="2" customFormat="1" ht="26.25" customHeight="1" x14ac:dyDescent="0.25">
      <c r="A6" s="79"/>
      <c r="B6" s="136" t="s">
        <v>95</v>
      </c>
      <c r="C6" s="136"/>
      <c r="D6" s="136"/>
      <c r="E6" s="45">
        <f t="shared" ref="E6:Q6" si="0">SUM(E7:E11)</f>
        <v>8656.4</v>
      </c>
      <c r="F6" s="45">
        <f t="shared" si="0"/>
        <v>0</v>
      </c>
      <c r="G6" s="45">
        <f t="shared" si="0"/>
        <v>0</v>
      </c>
      <c r="H6" s="45">
        <f t="shared" si="0"/>
        <v>8656.4</v>
      </c>
      <c r="I6" s="45">
        <f t="shared" si="0"/>
        <v>1239.5999999999999</v>
      </c>
      <c r="J6" s="45">
        <f t="shared" si="0"/>
        <v>0</v>
      </c>
      <c r="K6" s="45">
        <f t="shared" si="0"/>
        <v>1239.5999999999999</v>
      </c>
      <c r="L6" s="45">
        <f t="shared" si="0"/>
        <v>963.33528000000001</v>
      </c>
      <c r="M6" s="45">
        <f t="shared" si="0"/>
        <v>0</v>
      </c>
      <c r="N6" s="45">
        <f t="shared" si="0"/>
        <v>963.33528000000001</v>
      </c>
      <c r="O6" s="45">
        <f t="shared" si="0"/>
        <v>963.33528000000001</v>
      </c>
      <c r="P6" s="45">
        <f t="shared" si="0"/>
        <v>0</v>
      </c>
      <c r="Q6" s="45">
        <f t="shared" si="0"/>
        <v>963.33528000000001</v>
      </c>
      <c r="R6" s="33">
        <f>L6/I6</f>
        <v>0.77713397870280743</v>
      </c>
      <c r="S6" s="33">
        <f t="shared" ref="S6:S68" si="1">O6/I6</f>
        <v>0.77713397870280743</v>
      </c>
    </row>
    <row r="7" spans="1:19" s="2" customFormat="1" ht="66" x14ac:dyDescent="0.25">
      <c r="A7" s="30" t="s">
        <v>12</v>
      </c>
      <c r="B7" s="90" t="s">
        <v>268</v>
      </c>
      <c r="C7" s="60" t="s">
        <v>60</v>
      </c>
      <c r="D7" s="86" t="s">
        <v>3</v>
      </c>
      <c r="E7" s="38">
        <f>H7</f>
        <v>2300</v>
      </c>
      <c r="F7" s="38"/>
      <c r="G7" s="38" t="s">
        <v>19</v>
      </c>
      <c r="H7" s="38">
        <v>2300</v>
      </c>
      <c r="I7" s="51" t="str">
        <f t="shared" ref="I7:I11" si="2">K7</f>
        <v>-</v>
      </c>
      <c r="J7" s="51" t="s">
        <v>19</v>
      </c>
      <c r="K7" s="51" t="s">
        <v>19</v>
      </c>
      <c r="L7" s="38" t="str">
        <f t="shared" ref="L7:L11" si="3">N7</f>
        <v>-</v>
      </c>
      <c r="M7" s="38" t="s">
        <v>19</v>
      </c>
      <c r="N7" s="38" t="s">
        <v>19</v>
      </c>
      <c r="O7" s="38" t="str">
        <f t="shared" ref="O7:O11" si="4">Q7</f>
        <v>-</v>
      </c>
      <c r="P7" s="38" t="s">
        <v>19</v>
      </c>
      <c r="Q7" s="38" t="s">
        <v>19</v>
      </c>
      <c r="R7" s="32" t="s">
        <v>19</v>
      </c>
      <c r="S7" s="32" t="s">
        <v>19</v>
      </c>
    </row>
    <row r="8" spans="1:19" s="2" customFormat="1" ht="66" x14ac:dyDescent="0.25">
      <c r="A8" s="30" t="s">
        <v>13</v>
      </c>
      <c r="B8" s="90" t="s">
        <v>269</v>
      </c>
      <c r="C8" s="60" t="s">
        <v>60</v>
      </c>
      <c r="D8" s="86" t="s">
        <v>3</v>
      </c>
      <c r="E8" s="38">
        <f t="shared" ref="E8:E9" si="5">H8</f>
        <v>4200</v>
      </c>
      <c r="F8" s="51"/>
      <c r="G8" s="51" t="s">
        <v>19</v>
      </c>
      <c r="H8" s="51">
        <v>4200</v>
      </c>
      <c r="I8" s="51" t="s">
        <v>19</v>
      </c>
      <c r="J8" s="51" t="s">
        <v>19</v>
      </c>
      <c r="K8" s="51" t="s">
        <v>19</v>
      </c>
      <c r="L8" s="38" t="s">
        <v>19</v>
      </c>
      <c r="M8" s="38" t="s">
        <v>19</v>
      </c>
      <c r="N8" s="38" t="s">
        <v>19</v>
      </c>
      <c r="O8" s="38" t="s">
        <v>19</v>
      </c>
      <c r="P8" s="38" t="s">
        <v>19</v>
      </c>
      <c r="Q8" s="38" t="s">
        <v>19</v>
      </c>
      <c r="R8" s="32" t="s">
        <v>19</v>
      </c>
      <c r="S8" s="32" t="s">
        <v>19</v>
      </c>
    </row>
    <row r="9" spans="1:19" s="2" customFormat="1" ht="49.5" x14ac:dyDescent="0.25">
      <c r="A9" s="30" t="s">
        <v>14</v>
      </c>
      <c r="B9" s="91" t="s">
        <v>96</v>
      </c>
      <c r="C9" s="60" t="s">
        <v>60</v>
      </c>
      <c r="D9" s="60" t="s">
        <v>27</v>
      </c>
      <c r="E9" s="38">
        <f t="shared" si="5"/>
        <v>480.8</v>
      </c>
      <c r="F9" s="38"/>
      <c r="G9" s="38" t="s">
        <v>19</v>
      </c>
      <c r="H9" s="38">
        <v>480.8</v>
      </c>
      <c r="I9" s="51">
        <f t="shared" si="2"/>
        <v>480.8</v>
      </c>
      <c r="J9" s="51" t="s">
        <v>19</v>
      </c>
      <c r="K9" s="51">
        <v>480.8</v>
      </c>
      <c r="L9" s="38">
        <f t="shared" si="3"/>
        <v>480.79570000000001</v>
      </c>
      <c r="M9" s="38" t="s">
        <v>19</v>
      </c>
      <c r="N9" s="38">
        <v>480.79570000000001</v>
      </c>
      <c r="O9" s="38">
        <f t="shared" si="4"/>
        <v>480.79570000000001</v>
      </c>
      <c r="P9" s="38" t="s">
        <v>19</v>
      </c>
      <c r="Q9" s="38">
        <f>N9</f>
        <v>480.79570000000001</v>
      </c>
      <c r="R9" s="32">
        <f t="shared" ref="R9:R70" si="6">L9/I9</f>
        <v>0.99999105657237941</v>
      </c>
      <c r="S9" s="32">
        <f t="shared" si="1"/>
        <v>0.99999105657237941</v>
      </c>
    </row>
    <row r="10" spans="1:19" s="2" customFormat="1" ht="66" x14ac:dyDescent="0.25">
      <c r="A10" s="30" t="s">
        <v>15</v>
      </c>
      <c r="B10" s="92" t="s">
        <v>270</v>
      </c>
      <c r="C10" s="60" t="s">
        <v>60</v>
      </c>
      <c r="D10" s="86" t="s">
        <v>3</v>
      </c>
      <c r="E10" s="38">
        <f t="shared" ref="E10:E28" si="7">H10</f>
        <v>916.8</v>
      </c>
      <c r="F10" s="38"/>
      <c r="G10" s="38" t="s">
        <v>19</v>
      </c>
      <c r="H10" s="38">
        <v>916.8</v>
      </c>
      <c r="I10" s="51" t="str">
        <f t="shared" si="2"/>
        <v>-</v>
      </c>
      <c r="J10" s="51" t="s">
        <v>19</v>
      </c>
      <c r="K10" s="51" t="s">
        <v>19</v>
      </c>
      <c r="L10" s="38" t="str">
        <f t="shared" si="3"/>
        <v>-</v>
      </c>
      <c r="M10" s="38" t="s">
        <v>19</v>
      </c>
      <c r="N10" s="38" t="s">
        <v>19</v>
      </c>
      <c r="O10" s="38" t="str">
        <f t="shared" si="4"/>
        <v>-</v>
      </c>
      <c r="P10" s="38" t="s">
        <v>19</v>
      </c>
      <c r="Q10" s="38" t="s">
        <v>19</v>
      </c>
      <c r="R10" s="32" t="s">
        <v>19</v>
      </c>
      <c r="S10" s="32" t="s">
        <v>19</v>
      </c>
    </row>
    <row r="11" spans="1:19" s="2" customFormat="1" ht="82.5" x14ac:dyDescent="0.25">
      <c r="A11" s="30" t="s">
        <v>16</v>
      </c>
      <c r="B11" s="92" t="s">
        <v>290</v>
      </c>
      <c r="C11" s="60" t="s">
        <v>60</v>
      </c>
      <c r="D11" s="86" t="s">
        <v>3</v>
      </c>
      <c r="E11" s="38">
        <f t="shared" si="7"/>
        <v>758.8</v>
      </c>
      <c r="F11" s="38"/>
      <c r="G11" s="38" t="s">
        <v>19</v>
      </c>
      <c r="H11" s="38">
        <v>758.8</v>
      </c>
      <c r="I11" s="51">
        <f t="shared" si="2"/>
        <v>758.8</v>
      </c>
      <c r="J11" s="51" t="s">
        <v>19</v>
      </c>
      <c r="K11" s="51">
        <v>758.8</v>
      </c>
      <c r="L11" s="38">
        <f t="shared" si="3"/>
        <v>482.53958</v>
      </c>
      <c r="M11" s="38" t="s">
        <v>19</v>
      </c>
      <c r="N11" s="38">
        <v>482.53958</v>
      </c>
      <c r="O11" s="38">
        <f t="shared" si="4"/>
        <v>482.53958</v>
      </c>
      <c r="P11" s="38" t="s">
        <v>19</v>
      </c>
      <c r="Q11" s="38">
        <f>N11</f>
        <v>482.53958</v>
      </c>
      <c r="R11" s="32">
        <f t="shared" si="6"/>
        <v>0.63592459146020031</v>
      </c>
      <c r="S11" s="32">
        <f t="shared" si="1"/>
        <v>0.63592459146020031</v>
      </c>
    </row>
    <row r="12" spans="1:19" s="2" customFormat="1" ht="31.5" customHeight="1" x14ac:dyDescent="0.25">
      <c r="A12" s="34"/>
      <c r="B12" s="136" t="s">
        <v>97</v>
      </c>
      <c r="C12" s="136"/>
      <c r="D12" s="136"/>
      <c r="E12" s="45">
        <f>H12</f>
        <v>122526.29999999999</v>
      </c>
      <c r="F12" s="45">
        <v>0</v>
      </c>
      <c r="G12" s="45">
        <f>G13+G15+G25</f>
        <v>0</v>
      </c>
      <c r="H12" s="45">
        <f>H13+H15+H25</f>
        <v>122526.29999999999</v>
      </c>
      <c r="I12" s="52">
        <f>K12</f>
        <v>29050.6</v>
      </c>
      <c r="J12" s="52">
        <f>J13+J15+J25</f>
        <v>0</v>
      </c>
      <c r="K12" s="52">
        <f>K13+K15+K25</f>
        <v>29050.6</v>
      </c>
      <c r="L12" s="45">
        <f>N12</f>
        <v>17732.602609999998</v>
      </c>
      <c r="M12" s="45">
        <f>M13+M15+M25</f>
        <v>0</v>
      </c>
      <c r="N12" s="45">
        <f>N13+N15+N25</f>
        <v>17732.602609999998</v>
      </c>
      <c r="O12" s="45">
        <f>Q12</f>
        <v>17732.602609999998</v>
      </c>
      <c r="P12" s="45">
        <f>P13+P15+P25</f>
        <v>0</v>
      </c>
      <c r="Q12" s="45">
        <f>Q13+Q15+Q25</f>
        <v>17732.602609999998</v>
      </c>
      <c r="R12" s="33">
        <f t="shared" si="6"/>
        <v>0.61040400576924403</v>
      </c>
      <c r="S12" s="33">
        <f t="shared" si="1"/>
        <v>0.61040400576924403</v>
      </c>
    </row>
    <row r="13" spans="1:19" s="2" customFormat="1" ht="31.5" customHeight="1" x14ac:dyDescent="0.25">
      <c r="A13" s="30" t="s">
        <v>42</v>
      </c>
      <c r="B13" s="136" t="s">
        <v>98</v>
      </c>
      <c r="C13" s="136"/>
      <c r="D13" s="136"/>
      <c r="E13" s="45">
        <f t="shared" ref="E13" si="8">H13</f>
        <v>55234.2</v>
      </c>
      <c r="F13" s="45">
        <v>0</v>
      </c>
      <c r="G13" s="45">
        <v>0</v>
      </c>
      <c r="H13" s="45">
        <f>SUM(H14)</f>
        <v>55234.2</v>
      </c>
      <c r="I13" s="52">
        <f>K13</f>
        <v>17569.099999999999</v>
      </c>
      <c r="J13" s="52">
        <v>0</v>
      </c>
      <c r="K13" s="52">
        <f>SUM(K14)</f>
        <v>17569.099999999999</v>
      </c>
      <c r="L13" s="45">
        <f>N13</f>
        <v>6311.1742999999997</v>
      </c>
      <c r="M13" s="45">
        <v>0</v>
      </c>
      <c r="N13" s="45">
        <f>SUM(N14)</f>
        <v>6311.1742999999997</v>
      </c>
      <c r="O13" s="45">
        <f>Q13</f>
        <v>6311.1742999999997</v>
      </c>
      <c r="P13" s="45">
        <v>0</v>
      </c>
      <c r="Q13" s="45">
        <f>SUM(Q14)</f>
        <v>6311.1742999999997</v>
      </c>
      <c r="R13" s="33">
        <f t="shared" si="6"/>
        <v>0.35922012510600998</v>
      </c>
      <c r="S13" s="33">
        <f t="shared" si="1"/>
        <v>0.35922012510600998</v>
      </c>
    </row>
    <row r="14" spans="1:19" s="2" customFormat="1" ht="82.5" x14ac:dyDescent="0.25">
      <c r="A14" s="30" t="s">
        <v>115</v>
      </c>
      <c r="B14" s="82" t="s">
        <v>99</v>
      </c>
      <c r="C14" s="93" t="s">
        <v>60</v>
      </c>
      <c r="D14" s="93" t="s">
        <v>100</v>
      </c>
      <c r="E14" s="38">
        <f>H14</f>
        <v>55234.2</v>
      </c>
      <c r="F14" s="38"/>
      <c r="G14" s="38" t="s">
        <v>19</v>
      </c>
      <c r="H14" s="38">
        <v>55234.2</v>
      </c>
      <c r="I14" s="51">
        <f t="shared" ref="I14" si="9">K14</f>
        <v>17569.099999999999</v>
      </c>
      <c r="J14" s="51" t="s">
        <v>19</v>
      </c>
      <c r="K14" s="51">
        <f>17569.1</f>
        <v>17569.099999999999</v>
      </c>
      <c r="L14" s="38">
        <f>N14</f>
        <v>6311.1742999999997</v>
      </c>
      <c r="M14" s="38" t="s">
        <v>19</v>
      </c>
      <c r="N14" s="38">
        <v>6311.1742999999997</v>
      </c>
      <c r="O14" s="38">
        <f t="shared" ref="O14" si="10">Q14</f>
        <v>6311.1742999999997</v>
      </c>
      <c r="P14" s="38" t="s">
        <v>19</v>
      </c>
      <c r="Q14" s="38">
        <f>N14</f>
        <v>6311.1742999999997</v>
      </c>
      <c r="R14" s="32">
        <f t="shared" si="6"/>
        <v>0.35922012510600998</v>
      </c>
      <c r="S14" s="32">
        <f t="shared" si="1"/>
        <v>0.35922012510600998</v>
      </c>
    </row>
    <row r="15" spans="1:19" s="2" customFormat="1" ht="69.75" customHeight="1" x14ac:dyDescent="0.25">
      <c r="A15" s="30" t="s">
        <v>43</v>
      </c>
      <c r="B15" s="136" t="s">
        <v>291</v>
      </c>
      <c r="C15" s="136"/>
      <c r="D15" s="136"/>
      <c r="E15" s="45">
        <f t="shared" si="7"/>
        <v>57839.1</v>
      </c>
      <c r="F15" s="45">
        <v>0</v>
      </c>
      <c r="G15" s="45">
        <v>0</v>
      </c>
      <c r="H15" s="45">
        <f>SUM(H16:H24)</f>
        <v>57839.1</v>
      </c>
      <c r="I15" s="52">
        <f>K15</f>
        <v>11481.5</v>
      </c>
      <c r="J15" s="52">
        <v>0</v>
      </c>
      <c r="K15" s="52">
        <f>SUM(K16:K24)</f>
        <v>11481.5</v>
      </c>
      <c r="L15" s="45">
        <f>N15</f>
        <v>11421.428309999999</v>
      </c>
      <c r="M15" s="45">
        <v>0</v>
      </c>
      <c r="N15" s="45">
        <f>SUM(N16:N24)</f>
        <v>11421.428309999999</v>
      </c>
      <c r="O15" s="45">
        <f>Q15</f>
        <v>11421.428309999999</v>
      </c>
      <c r="P15" s="45">
        <v>0</v>
      </c>
      <c r="Q15" s="45">
        <f>SUM(Q16:Q24)</f>
        <v>11421.428309999999</v>
      </c>
      <c r="R15" s="33">
        <f t="shared" si="6"/>
        <v>0.99476795801942253</v>
      </c>
      <c r="S15" s="33">
        <f t="shared" si="1"/>
        <v>0.99476795801942253</v>
      </c>
    </row>
    <row r="16" spans="1:19" s="2" customFormat="1" ht="31.5" customHeight="1" x14ac:dyDescent="0.25">
      <c r="A16" s="40" t="s">
        <v>116</v>
      </c>
      <c r="B16" s="39" t="s">
        <v>47</v>
      </c>
      <c r="C16" s="35" t="s">
        <v>60</v>
      </c>
      <c r="D16" s="31" t="s">
        <v>28</v>
      </c>
      <c r="E16" s="38">
        <f t="shared" si="7"/>
        <v>6383.4</v>
      </c>
      <c r="F16" s="38"/>
      <c r="G16" s="45" t="s">
        <v>19</v>
      </c>
      <c r="H16" s="81">
        <v>6383.4</v>
      </c>
      <c r="I16" s="51">
        <f t="shared" ref="I16:I24" si="11">K16</f>
        <v>1422</v>
      </c>
      <c r="J16" s="52" t="s">
        <v>19</v>
      </c>
      <c r="K16" s="51">
        <v>1422</v>
      </c>
      <c r="L16" s="38">
        <f t="shared" ref="L16:L24" si="12">N16</f>
        <v>1421.96704</v>
      </c>
      <c r="M16" s="45" t="s">
        <v>19</v>
      </c>
      <c r="N16" s="38">
        <v>1421.96704</v>
      </c>
      <c r="O16" s="38">
        <f t="shared" ref="O16:O24" si="13">Q16</f>
        <v>1421.96704</v>
      </c>
      <c r="P16" s="45" t="s">
        <v>19</v>
      </c>
      <c r="Q16" s="38">
        <v>1421.96704</v>
      </c>
      <c r="R16" s="32">
        <f t="shared" si="6"/>
        <v>0.99997682137834032</v>
      </c>
      <c r="S16" s="32">
        <f t="shared" si="1"/>
        <v>0.99997682137834032</v>
      </c>
    </row>
    <row r="17" spans="1:19" s="2" customFormat="1" ht="31.5" customHeight="1" x14ac:dyDescent="0.25">
      <c r="A17" s="40" t="s">
        <v>117</v>
      </c>
      <c r="B17" s="77" t="s">
        <v>101</v>
      </c>
      <c r="C17" s="35" t="s">
        <v>60</v>
      </c>
      <c r="D17" s="31" t="s">
        <v>28</v>
      </c>
      <c r="E17" s="38">
        <f t="shared" si="7"/>
        <v>7451.2</v>
      </c>
      <c r="F17" s="38"/>
      <c r="G17" s="45" t="s">
        <v>19</v>
      </c>
      <c r="H17" s="81">
        <v>7451.2</v>
      </c>
      <c r="I17" s="51" t="str">
        <f t="shared" si="11"/>
        <v>-</v>
      </c>
      <c r="J17" s="52" t="s">
        <v>19</v>
      </c>
      <c r="K17" s="51" t="s">
        <v>19</v>
      </c>
      <c r="L17" s="38" t="str">
        <f t="shared" si="12"/>
        <v>-</v>
      </c>
      <c r="M17" s="45" t="s">
        <v>19</v>
      </c>
      <c r="N17" s="38" t="s">
        <v>19</v>
      </c>
      <c r="O17" s="38" t="str">
        <f t="shared" si="13"/>
        <v>-</v>
      </c>
      <c r="P17" s="45" t="s">
        <v>19</v>
      </c>
      <c r="Q17" s="38" t="s">
        <v>19</v>
      </c>
      <c r="R17" s="32" t="s">
        <v>19</v>
      </c>
      <c r="S17" s="32" t="s">
        <v>19</v>
      </c>
    </row>
    <row r="18" spans="1:19" s="2" customFormat="1" ht="31.5" customHeight="1" x14ac:dyDescent="0.25">
      <c r="A18" s="40" t="s">
        <v>118</v>
      </c>
      <c r="B18" s="39" t="s">
        <v>48</v>
      </c>
      <c r="C18" s="35" t="s">
        <v>60</v>
      </c>
      <c r="D18" s="31" t="s">
        <v>28</v>
      </c>
      <c r="E18" s="38">
        <f t="shared" si="7"/>
        <v>4909.6000000000004</v>
      </c>
      <c r="F18" s="38"/>
      <c r="G18" s="45" t="s">
        <v>19</v>
      </c>
      <c r="H18" s="81">
        <v>4909.6000000000004</v>
      </c>
      <c r="I18" s="51">
        <f t="shared" si="11"/>
        <v>562</v>
      </c>
      <c r="J18" s="52" t="s">
        <v>19</v>
      </c>
      <c r="K18" s="51">
        <v>562</v>
      </c>
      <c r="L18" s="38">
        <f t="shared" si="12"/>
        <v>561.93255999999997</v>
      </c>
      <c r="M18" s="45" t="s">
        <v>19</v>
      </c>
      <c r="N18" s="38">
        <v>561.93255999999997</v>
      </c>
      <c r="O18" s="38">
        <f t="shared" si="13"/>
        <v>561.93255999999997</v>
      </c>
      <c r="P18" s="45" t="s">
        <v>19</v>
      </c>
      <c r="Q18" s="38">
        <v>561.93255999999997</v>
      </c>
      <c r="R18" s="32">
        <f t="shared" si="6"/>
        <v>0.99987999999999999</v>
      </c>
      <c r="S18" s="32">
        <f t="shared" si="1"/>
        <v>0.99987999999999999</v>
      </c>
    </row>
    <row r="19" spans="1:19" s="2" customFormat="1" ht="31.5" customHeight="1" x14ac:dyDescent="0.25">
      <c r="A19" s="40" t="s">
        <v>320</v>
      </c>
      <c r="B19" s="39" t="s">
        <v>51</v>
      </c>
      <c r="C19" s="35" t="s">
        <v>60</v>
      </c>
      <c r="D19" s="31" t="s">
        <v>28</v>
      </c>
      <c r="E19" s="38">
        <f t="shared" si="7"/>
        <v>6340.4</v>
      </c>
      <c r="F19" s="38"/>
      <c r="G19" s="45" t="s">
        <v>19</v>
      </c>
      <c r="H19" s="81">
        <v>6340.4</v>
      </c>
      <c r="I19" s="51">
        <f t="shared" si="11"/>
        <v>1200</v>
      </c>
      <c r="J19" s="52" t="s">
        <v>19</v>
      </c>
      <c r="K19" s="51">
        <v>1200</v>
      </c>
      <c r="L19" s="38">
        <f t="shared" si="12"/>
        <v>1143.05503</v>
      </c>
      <c r="M19" s="45" t="s">
        <v>19</v>
      </c>
      <c r="N19" s="38">
        <v>1143.05503</v>
      </c>
      <c r="O19" s="38">
        <f t="shared" si="13"/>
        <v>1143.05503</v>
      </c>
      <c r="P19" s="45" t="s">
        <v>19</v>
      </c>
      <c r="Q19" s="38">
        <v>1143.05503</v>
      </c>
      <c r="R19" s="32">
        <f t="shared" si="6"/>
        <v>0.95254585833333327</v>
      </c>
      <c r="S19" s="32">
        <f t="shared" si="1"/>
        <v>0.95254585833333327</v>
      </c>
    </row>
    <row r="20" spans="1:19" s="2" customFormat="1" ht="31.5" customHeight="1" x14ac:dyDescent="0.25">
      <c r="A20" s="40" t="s">
        <v>119</v>
      </c>
      <c r="B20" s="39" t="s">
        <v>64</v>
      </c>
      <c r="C20" s="35" t="s">
        <v>60</v>
      </c>
      <c r="D20" s="31" t="s">
        <v>28</v>
      </c>
      <c r="E20" s="38">
        <f t="shared" si="7"/>
        <v>5936.4</v>
      </c>
      <c r="F20" s="38"/>
      <c r="G20" s="45" t="s">
        <v>19</v>
      </c>
      <c r="H20" s="81">
        <v>5936.4</v>
      </c>
      <c r="I20" s="51">
        <f t="shared" si="11"/>
        <v>1516.1</v>
      </c>
      <c r="J20" s="52" t="s">
        <v>19</v>
      </c>
      <c r="K20" s="51">
        <v>1516.1</v>
      </c>
      <c r="L20" s="38">
        <f t="shared" si="12"/>
        <v>1515.2761</v>
      </c>
      <c r="M20" s="45" t="s">
        <v>19</v>
      </c>
      <c r="N20" s="38">
        <v>1515.2761</v>
      </c>
      <c r="O20" s="38">
        <f t="shared" si="13"/>
        <v>1515.2761</v>
      </c>
      <c r="P20" s="45" t="s">
        <v>19</v>
      </c>
      <c r="Q20" s="38">
        <v>1515.2761</v>
      </c>
      <c r="R20" s="32">
        <f t="shared" si="6"/>
        <v>0.99945656618956547</v>
      </c>
      <c r="S20" s="32">
        <f t="shared" si="1"/>
        <v>0.99945656618956547</v>
      </c>
    </row>
    <row r="21" spans="1:19" s="2" customFormat="1" ht="31.5" customHeight="1" x14ac:dyDescent="0.25">
      <c r="A21" s="40" t="s">
        <v>321</v>
      </c>
      <c r="B21" s="39" t="s">
        <v>54</v>
      </c>
      <c r="C21" s="35" t="s">
        <v>60</v>
      </c>
      <c r="D21" s="31" t="s">
        <v>28</v>
      </c>
      <c r="E21" s="38">
        <f t="shared" si="7"/>
        <v>10516.6</v>
      </c>
      <c r="F21" s="38"/>
      <c r="G21" s="45" t="s">
        <v>19</v>
      </c>
      <c r="H21" s="81">
        <v>10516.6</v>
      </c>
      <c r="I21" s="51">
        <f t="shared" si="11"/>
        <v>2402.5</v>
      </c>
      <c r="J21" s="52" t="s">
        <v>19</v>
      </c>
      <c r="K21" s="51">
        <v>2402.5</v>
      </c>
      <c r="L21" s="38">
        <f t="shared" si="12"/>
        <v>2400.3560299999999</v>
      </c>
      <c r="M21" s="45" t="s">
        <v>19</v>
      </c>
      <c r="N21" s="38">
        <v>2400.3560299999999</v>
      </c>
      <c r="O21" s="38">
        <f t="shared" si="13"/>
        <v>2400.3560299999999</v>
      </c>
      <c r="P21" s="45" t="s">
        <v>19</v>
      </c>
      <c r="Q21" s="38">
        <v>2400.3560299999999</v>
      </c>
      <c r="R21" s="32">
        <f t="shared" si="6"/>
        <v>0.99910760874089488</v>
      </c>
      <c r="S21" s="32">
        <f t="shared" si="1"/>
        <v>0.99910760874089488</v>
      </c>
    </row>
    <row r="22" spans="1:19" s="2" customFormat="1" ht="33" x14ac:dyDescent="0.25">
      <c r="A22" s="40" t="s">
        <v>120</v>
      </c>
      <c r="B22" s="39" t="s">
        <v>85</v>
      </c>
      <c r="C22" s="35" t="s">
        <v>60</v>
      </c>
      <c r="D22" s="31" t="s">
        <v>28</v>
      </c>
      <c r="E22" s="38">
        <f t="shared" si="7"/>
        <v>3687.4</v>
      </c>
      <c r="F22" s="38"/>
      <c r="G22" s="45" t="s">
        <v>19</v>
      </c>
      <c r="H22" s="81">
        <v>3687.4</v>
      </c>
      <c r="I22" s="51">
        <f t="shared" si="11"/>
        <v>1191.0999999999999</v>
      </c>
      <c r="J22" s="52" t="s">
        <v>19</v>
      </c>
      <c r="K22" s="51">
        <v>1191.0999999999999</v>
      </c>
      <c r="L22" s="38">
        <f t="shared" si="12"/>
        <v>1191.0415499999999</v>
      </c>
      <c r="M22" s="45" t="s">
        <v>19</v>
      </c>
      <c r="N22" s="38">
        <v>1191.0415499999999</v>
      </c>
      <c r="O22" s="38">
        <f t="shared" si="13"/>
        <v>1191.0415499999999</v>
      </c>
      <c r="P22" s="45" t="s">
        <v>19</v>
      </c>
      <c r="Q22" s="38">
        <v>1191.0415499999999</v>
      </c>
      <c r="R22" s="32">
        <f t="shared" si="6"/>
        <v>0.99995092771387795</v>
      </c>
      <c r="S22" s="32">
        <f t="shared" si="1"/>
        <v>0.99995092771387795</v>
      </c>
    </row>
    <row r="23" spans="1:19" s="2" customFormat="1" ht="33" x14ac:dyDescent="0.25">
      <c r="A23" s="40" t="s">
        <v>121</v>
      </c>
      <c r="B23" s="39" t="s">
        <v>55</v>
      </c>
      <c r="C23" s="35" t="s">
        <v>60</v>
      </c>
      <c r="D23" s="31" t="s">
        <v>28</v>
      </c>
      <c r="E23" s="38">
        <f t="shared" si="7"/>
        <v>8720.2000000000007</v>
      </c>
      <c r="F23" s="38"/>
      <c r="G23" s="45" t="s">
        <v>19</v>
      </c>
      <c r="H23" s="81">
        <v>8720.2000000000007</v>
      </c>
      <c r="I23" s="51">
        <f t="shared" si="11"/>
        <v>2287.8000000000002</v>
      </c>
      <c r="J23" s="52" t="s">
        <v>19</v>
      </c>
      <c r="K23" s="51">
        <v>2287.8000000000002</v>
      </c>
      <c r="L23" s="38">
        <f t="shared" si="12"/>
        <v>2287.8000000000002</v>
      </c>
      <c r="M23" s="45" t="s">
        <v>19</v>
      </c>
      <c r="N23" s="38">
        <v>2287.8000000000002</v>
      </c>
      <c r="O23" s="38">
        <f t="shared" si="13"/>
        <v>2287.8000000000002</v>
      </c>
      <c r="P23" s="45" t="s">
        <v>19</v>
      </c>
      <c r="Q23" s="38">
        <v>2287.8000000000002</v>
      </c>
      <c r="R23" s="32">
        <f t="shared" si="6"/>
        <v>1</v>
      </c>
      <c r="S23" s="32">
        <f t="shared" si="1"/>
        <v>1</v>
      </c>
    </row>
    <row r="24" spans="1:19" s="2" customFormat="1" ht="33" x14ac:dyDescent="0.25">
      <c r="A24" s="40" t="s">
        <v>122</v>
      </c>
      <c r="B24" s="39" t="s">
        <v>57</v>
      </c>
      <c r="C24" s="35" t="s">
        <v>60</v>
      </c>
      <c r="D24" s="31" t="s">
        <v>28</v>
      </c>
      <c r="E24" s="38">
        <f t="shared" si="7"/>
        <v>3893.9</v>
      </c>
      <c r="F24" s="38"/>
      <c r="G24" s="45" t="s">
        <v>19</v>
      </c>
      <c r="H24" s="81">
        <v>3893.9</v>
      </c>
      <c r="I24" s="51">
        <f t="shared" si="11"/>
        <v>900</v>
      </c>
      <c r="J24" s="52" t="s">
        <v>19</v>
      </c>
      <c r="K24" s="51">
        <v>900</v>
      </c>
      <c r="L24" s="38">
        <f t="shared" si="12"/>
        <v>900</v>
      </c>
      <c r="M24" s="45" t="s">
        <v>19</v>
      </c>
      <c r="N24" s="38">
        <v>900</v>
      </c>
      <c r="O24" s="38">
        <f t="shared" si="13"/>
        <v>900</v>
      </c>
      <c r="P24" s="45" t="s">
        <v>19</v>
      </c>
      <c r="Q24" s="38">
        <v>900</v>
      </c>
      <c r="R24" s="32">
        <f t="shared" si="6"/>
        <v>1</v>
      </c>
      <c r="S24" s="32">
        <f t="shared" si="1"/>
        <v>1</v>
      </c>
    </row>
    <row r="25" spans="1:19" s="2" customFormat="1" ht="31.5" customHeight="1" x14ac:dyDescent="0.25">
      <c r="A25" s="30" t="s">
        <v>44</v>
      </c>
      <c r="B25" s="136" t="s">
        <v>102</v>
      </c>
      <c r="C25" s="136"/>
      <c r="D25" s="136"/>
      <c r="E25" s="45">
        <f t="shared" si="7"/>
        <v>9453</v>
      </c>
      <c r="F25" s="45">
        <v>0</v>
      </c>
      <c r="G25" s="45">
        <v>0</v>
      </c>
      <c r="H25" s="45">
        <f>SUM(H26:H28)</f>
        <v>9453</v>
      </c>
      <c r="I25" s="52">
        <f>K25</f>
        <v>0</v>
      </c>
      <c r="J25" s="52">
        <v>0</v>
      </c>
      <c r="K25" s="52">
        <f>SUM(K26:K28)</f>
        <v>0</v>
      </c>
      <c r="L25" s="45">
        <f>N25</f>
        <v>0</v>
      </c>
      <c r="M25" s="45">
        <v>0</v>
      </c>
      <c r="N25" s="45">
        <f>SUM(N26:N28)</f>
        <v>0</v>
      </c>
      <c r="O25" s="45">
        <f>Q25</f>
        <v>0</v>
      </c>
      <c r="P25" s="45">
        <v>0</v>
      </c>
      <c r="Q25" s="45">
        <f>SUM(Q26:Q28)</f>
        <v>0</v>
      </c>
      <c r="R25" s="33">
        <v>0</v>
      </c>
      <c r="S25" s="33">
        <v>0</v>
      </c>
    </row>
    <row r="26" spans="1:19" s="2" customFormat="1" ht="49.5" x14ac:dyDescent="0.25">
      <c r="A26" s="30" t="s">
        <v>123</v>
      </c>
      <c r="B26" s="84" t="s">
        <v>292</v>
      </c>
      <c r="C26" s="60" t="s">
        <v>60</v>
      </c>
      <c r="D26" s="60" t="s">
        <v>28</v>
      </c>
      <c r="E26" s="38">
        <f t="shared" si="7"/>
        <v>7352.5</v>
      </c>
      <c r="F26" s="38"/>
      <c r="G26" s="38" t="s">
        <v>19</v>
      </c>
      <c r="H26" s="38">
        <v>7352.5</v>
      </c>
      <c r="I26" s="51" t="str">
        <f t="shared" ref="I26:I28" si="14">K26</f>
        <v>-</v>
      </c>
      <c r="J26" s="51" t="s">
        <v>19</v>
      </c>
      <c r="K26" s="51" t="s">
        <v>19</v>
      </c>
      <c r="L26" s="38" t="str">
        <f t="shared" ref="L26:L28" si="15">N26</f>
        <v>-</v>
      </c>
      <c r="M26" s="38" t="s">
        <v>19</v>
      </c>
      <c r="N26" s="38" t="s">
        <v>19</v>
      </c>
      <c r="O26" s="38" t="str">
        <f t="shared" ref="O26:O28" si="16">Q26</f>
        <v>-</v>
      </c>
      <c r="P26" s="45" t="s">
        <v>19</v>
      </c>
      <c r="Q26" s="38" t="s">
        <v>19</v>
      </c>
      <c r="R26" s="32" t="s">
        <v>19</v>
      </c>
      <c r="S26" s="32" t="s">
        <v>19</v>
      </c>
    </row>
    <row r="27" spans="1:19" s="2" customFormat="1" ht="33" x14ac:dyDescent="0.25">
      <c r="A27" s="30" t="s">
        <v>124</v>
      </c>
      <c r="B27" s="84" t="s">
        <v>103</v>
      </c>
      <c r="C27" s="60" t="s">
        <v>60</v>
      </c>
      <c r="D27" s="60" t="s">
        <v>28</v>
      </c>
      <c r="E27" s="38">
        <f t="shared" si="7"/>
        <v>1100</v>
      </c>
      <c r="F27" s="38"/>
      <c r="G27" s="38" t="s">
        <v>19</v>
      </c>
      <c r="H27" s="38">
        <v>1100</v>
      </c>
      <c r="I27" s="51" t="str">
        <f t="shared" si="14"/>
        <v>-</v>
      </c>
      <c r="J27" s="51" t="s">
        <v>19</v>
      </c>
      <c r="K27" s="51" t="s">
        <v>19</v>
      </c>
      <c r="L27" s="38" t="str">
        <f t="shared" si="15"/>
        <v>-</v>
      </c>
      <c r="M27" s="38" t="s">
        <v>19</v>
      </c>
      <c r="N27" s="38" t="s">
        <v>19</v>
      </c>
      <c r="O27" s="38" t="str">
        <f t="shared" si="16"/>
        <v>-</v>
      </c>
      <c r="P27" s="45" t="s">
        <v>19</v>
      </c>
      <c r="Q27" s="38" t="s">
        <v>19</v>
      </c>
      <c r="R27" s="32" t="s">
        <v>19</v>
      </c>
      <c r="S27" s="32" t="s">
        <v>19</v>
      </c>
    </row>
    <row r="28" spans="1:19" s="2" customFormat="1" ht="33" x14ac:dyDescent="0.25">
      <c r="A28" s="30" t="s">
        <v>125</v>
      </c>
      <c r="B28" s="84" t="s">
        <v>293</v>
      </c>
      <c r="C28" s="60" t="s">
        <v>311</v>
      </c>
      <c r="D28" s="60" t="s">
        <v>28</v>
      </c>
      <c r="E28" s="38">
        <f t="shared" si="7"/>
        <v>1000.5</v>
      </c>
      <c r="F28" s="38"/>
      <c r="G28" s="38" t="s">
        <v>19</v>
      </c>
      <c r="H28" s="38">
        <v>1000.5</v>
      </c>
      <c r="I28" s="51" t="str">
        <f t="shared" si="14"/>
        <v>-</v>
      </c>
      <c r="J28" s="51" t="s">
        <v>19</v>
      </c>
      <c r="K28" s="51" t="s">
        <v>19</v>
      </c>
      <c r="L28" s="38" t="str">
        <f t="shared" si="15"/>
        <v>-</v>
      </c>
      <c r="M28" s="38" t="s">
        <v>19</v>
      </c>
      <c r="N28" s="38" t="s">
        <v>19</v>
      </c>
      <c r="O28" s="38" t="str">
        <f t="shared" si="16"/>
        <v>-</v>
      </c>
      <c r="P28" s="45" t="s">
        <v>19</v>
      </c>
      <c r="Q28" s="38" t="s">
        <v>19</v>
      </c>
      <c r="R28" s="32" t="s">
        <v>19</v>
      </c>
      <c r="S28" s="32" t="s">
        <v>19</v>
      </c>
    </row>
    <row r="29" spans="1:19" s="2" customFormat="1" ht="31.5" customHeight="1" x14ac:dyDescent="0.25">
      <c r="A29" s="34"/>
      <c r="B29" s="136" t="s">
        <v>104</v>
      </c>
      <c r="C29" s="136"/>
      <c r="D29" s="136"/>
      <c r="E29" s="45">
        <f>E30+E50+E69+E71</f>
        <v>48283.700000000004</v>
      </c>
      <c r="F29" s="45">
        <f t="shared" ref="F29:Q29" si="17">F30+F50+F69+F71</f>
        <v>0</v>
      </c>
      <c r="G29" s="45">
        <f t="shared" si="17"/>
        <v>0</v>
      </c>
      <c r="H29" s="45">
        <f t="shared" si="17"/>
        <v>48283.700000000004</v>
      </c>
      <c r="I29" s="45">
        <f t="shared" si="17"/>
        <v>13361.400000000001</v>
      </c>
      <c r="J29" s="45">
        <f t="shared" si="17"/>
        <v>0</v>
      </c>
      <c r="K29" s="45">
        <f t="shared" si="17"/>
        <v>13361.400000000001</v>
      </c>
      <c r="L29" s="45">
        <f t="shared" si="17"/>
        <v>11334.2533</v>
      </c>
      <c r="M29" s="45">
        <f t="shared" si="17"/>
        <v>0</v>
      </c>
      <c r="N29" s="45">
        <f t="shared" si="17"/>
        <v>11334.2533</v>
      </c>
      <c r="O29" s="45">
        <f t="shared" si="17"/>
        <v>11334.2533</v>
      </c>
      <c r="P29" s="45">
        <f t="shared" si="17"/>
        <v>0</v>
      </c>
      <c r="Q29" s="45">
        <f t="shared" si="17"/>
        <v>11334.2533</v>
      </c>
      <c r="R29" s="33">
        <f t="shared" si="6"/>
        <v>0.8482833610250422</v>
      </c>
      <c r="S29" s="33">
        <f t="shared" si="1"/>
        <v>0.8482833610250422</v>
      </c>
    </row>
    <row r="30" spans="1:19" s="2" customFormat="1" ht="31.5" customHeight="1" x14ac:dyDescent="0.25">
      <c r="A30" s="30" t="s">
        <v>65</v>
      </c>
      <c r="B30" s="136" t="s">
        <v>105</v>
      </c>
      <c r="C30" s="136"/>
      <c r="D30" s="136"/>
      <c r="E30" s="45">
        <f t="shared" ref="E30:E49" si="18">H30</f>
        <v>11558.9</v>
      </c>
      <c r="F30" s="45">
        <v>0</v>
      </c>
      <c r="G30" s="45">
        <v>0</v>
      </c>
      <c r="H30" s="45">
        <f>SUM(H31:H49)</f>
        <v>11558.9</v>
      </c>
      <c r="I30" s="52">
        <f>K30</f>
        <v>290.7</v>
      </c>
      <c r="J30" s="52">
        <v>0</v>
      </c>
      <c r="K30" s="52">
        <f>SUM(K31:K49)</f>
        <v>290.7</v>
      </c>
      <c r="L30" s="45">
        <f>N30</f>
        <v>198.14576</v>
      </c>
      <c r="M30" s="45">
        <v>0</v>
      </c>
      <c r="N30" s="45">
        <f>SUM(N31:N49)</f>
        <v>198.14576</v>
      </c>
      <c r="O30" s="45">
        <f>Q30</f>
        <v>198.14576</v>
      </c>
      <c r="P30" s="45">
        <v>0</v>
      </c>
      <c r="Q30" s="45">
        <f>SUM(Q31:Q49)</f>
        <v>198.14576</v>
      </c>
      <c r="R30" s="33">
        <f t="shared" si="6"/>
        <v>0.68161596147230818</v>
      </c>
      <c r="S30" s="33">
        <f t="shared" si="1"/>
        <v>0.68161596147230818</v>
      </c>
    </row>
    <row r="31" spans="1:19" s="2" customFormat="1" ht="31.5" customHeight="1" x14ac:dyDescent="0.25">
      <c r="A31" s="30" t="s">
        <v>133</v>
      </c>
      <c r="B31" s="39" t="s">
        <v>84</v>
      </c>
      <c r="C31" s="60" t="s">
        <v>60</v>
      </c>
      <c r="D31" s="60" t="s">
        <v>28</v>
      </c>
      <c r="E31" s="38">
        <f t="shared" si="18"/>
        <v>81.099999999999994</v>
      </c>
      <c r="F31" s="38"/>
      <c r="G31" s="38" t="s">
        <v>19</v>
      </c>
      <c r="H31" s="81">
        <v>81.099999999999994</v>
      </c>
      <c r="I31" s="51" t="str">
        <f t="shared" ref="I31:I49" si="19">K31</f>
        <v>-</v>
      </c>
      <c r="J31" s="51" t="s">
        <v>19</v>
      </c>
      <c r="K31" s="51" t="s">
        <v>19</v>
      </c>
      <c r="L31" s="38" t="str">
        <f t="shared" ref="L31:L49" si="20">N31</f>
        <v>-</v>
      </c>
      <c r="M31" s="38" t="s">
        <v>19</v>
      </c>
      <c r="N31" s="38" t="s">
        <v>19</v>
      </c>
      <c r="O31" s="38" t="str">
        <f t="shared" ref="O31:O49" si="21">Q31</f>
        <v>-</v>
      </c>
      <c r="P31" s="45" t="s">
        <v>19</v>
      </c>
      <c r="Q31" s="38" t="s">
        <v>19</v>
      </c>
      <c r="R31" s="32" t="s">
        <v>19</v>
      </c>
      <c r="S31" s="32" t="s">
        <v>19</v>
      </c>
    </row>
    <row r="32" spans="1:19" s="2" customFormat="1" ht="31.5" customHeight="1" x14ac:dyDescent="0.25">
      <c r="A32" s="30" t="s">
        <v>134</v>
      </c>
      <c r="B32" s="39" t="s">
        <v>47</v>
      </c>
      <c r="C32" s="60" t="s">
        <v>60</v>
      </c>
      <c r="D32" s="60" t="s">
        <v>28</v>
      </c>
      <c r="E32" s="38">
        <f t="shared" si="18"/>
        <v>1962.5</v>
      </c>
      <c r="F32" s="38"/>
      <c r="G32" s="38" t="s">
        <v>19</v>
      </c>
      <c r="H32" s="81">
        <f>430.6+1531.9</f>
        <v>1962.5</v>
      </c>
      <c r="I32" s="51" t="str">
        <f t="shared" si="19"/>
        <v>-</v>
      </c>
      <c r="J32" s="51" t="s">
        <v>19</v>
      </c>
      <c r="K32" s="51" t="s">
        <v>19</v>
      </c>
      <c r="L32" s="38" t="str">
        <f t="shared" si="20"/>
        <v>-</v>
      </c>
      <c r="M32" s="38" t="s">
        <v>19</v>
      </c>
      <c r="N32" s="38" t="s">
        <v>19</v>
      </c>
      <c r="O32" s="38" t="str">
        <f t="shared" si="21"/>
        <v>-</v>
      </c>
      <c r="P32" s="45" t="s">
        <v>19</v>
      </c>
      <c r="Q32" s="38" t="s">
        <v>19</v>
      </c>
      <c r="R32" s="32" t="s">
        <v>19</v>
      </c>
      <c r="S32" s="32" t="s">
        <v>19</v>
      </c>
    </row>
    <row r="33" spans="1:19" s="2" customFormat="1" ht="31.5" customHeight="1" x14ac:dyDescent="0.25">
      <c r="A33" s="30" t="s">
        <v>135</v>
      </c>
      <c r="B33" s="39" t="s">
        <v>106</v>
      </c>
      <c r="C33" s="60" t="s">
        <v>60</v>
      </c>
      <c r="D33" s="60" t="s">
        <v>28</v>
      </c>
      <c r="E33" s="38">
        <f t="shared" si="18"/>
        <v>3732.6</v>
      </c>
      <c r="F33" s="38"/>
      <c r="G33" s="38" t="s">
        <v>19</v>
      </c>
      <c r="H33" s="81">
        <v>3732.6</v>
      </c>
      <c r="I33" s="51" t="str">
        <f t="shared" si="19"/>
        <v>-</v>
      </c>
      <c r="J33" s="51" t="s">
        <v>19</v>
      </c>
      <c r="K33" s="51" t="s">
        <v>19</v>
      </c>
      <c r="L33" s="38" t="str">
        <f t="shared" si="20"/>
        <v>-</v>
      </c>
      <c r="M33" s="38" t="s">
        <v>19</v>
      </c>
      <c r="N33" s="38" t="s">
        <v>19</v>
      </c>
      <c r="O33" s="38" t="str">
        <f t="shared" si="21"/>
        <v>-</v>
      </c>
      <c r="P33" s="45" t="s">
        <v>19</v>
      </c>
      <c r="Q33" s="38" t="s">
        <v>19</v>
      </c>
      <c r="R33" s="32" t="s">
        <v>19</v>
      </c>
      <c r="S33" s="32" t="s">
        <v>19</v>
      </c>
    </row>
    <row r="34" spans="1:19" s="2" customFormat="1" ht="31.5" customHeight="1" x14ac:dyDescent="0.25">
      <c r="A34" s="30" t="s">
        <v>136</v>
      </c>
      <c r="B34" s="39" t="s">
        <v>48</v>
      </c>
      <c r="C34" s="60" t="s">
        <v>60</v>
      </c>
      <c r="D34" s="60" t="s">
        <v>28</v>
      </c>
      <c r="E34" s="38">
        <f t="shared" si="18"/>
        <v>696.3</v>
      </c>
      <c r="F34" s="38"/>
      <c r="G34" s="38" t="s">
        <v>19</v>
      </c>
      <c r="H34" s="81">
        <v>696.3</v>
      </c>
      <c r="I34" s="51" t="str">
        <f t="shared" si="19"/>
        <v>-</v>
      </c>
      <c r="J34" s="51" t="s">
        <v>19</v>
      </c>
      <c r="K34" s="51" t="s">
        <v>19</v>
      </c>
      <c r="L34" s="38" t="str">
        <f t="shared" si="20"/>
        <v>-</v>
      </c>
      <c r="M34" s="38" t="s">
        <v>19</v>
      </c>
      <c r="N34" s="38" t="s">
        <v>19</v>
      </c>
      <c r="O34" s="38" t="str">
        <f t="shared" si="21"/>
        <v>-</v>
      </c>
      <c r="P34" s="45" t="s">
        <v>19</v>
      </c>
      <c r="Q34" s="38" t="s">
        <v>19</v>
      </c>
      <c r="R34" s="32" t="s">
        <v>19</v>
      </c>
      <c r="S34" s="32" t="s">
        <v>19</v>
      </c>
    </row>
    <row r="35" spans="1:19" s="2" customFormat="1" ht="31.5" customHeight="1" x14ac:dyDescent="0.25">
      <c r="A35" s="30" t="s">
        <v>137</v>
      </c>
      <c r="B35" s="39" t="s">
        <v>49</v>
      </c>
      <c r="C35" s="60" t="s">
        <v>60</v>
      </c>
      <c r="D35" s="60" t="s">
        <v>28</v>
      </c>
      <c r="E35" s="38">
        <f t="shared" si="18"/>
        <v>281.8</v>
      </c>
      <c r="F35" s="38"/>
      <c r="G35" s="38" t="s">
        <v>19</v>
      </c>
      <c r="H35" s="81">
        <v>281.8</v>
      </c>
      <c r="I35" s="51" t="str">
        <f t="shared" si="19"/>
        <v>-</v>
      </c>
      <c r="J35" s="51" t="s">
        <v>19</v>
      </c>
      <c r="K35" s="51" t="s">
        <v>19</v>
      </c>
      <c r="L35" s="38" t="str">
        <f t="shared" si="20"/>
        <v>-</v>
      </c>
      <c r="M35" s="38" t="s">
        <v>19</v>
      </c>
      <c r="N35" s="38" t="s">
        <v>19</v>
      </c>
      <c r="O35" s="38" t="str">
        <f t="shared" si="21"/>
        <v>-</v>
      </c>
      <c r="P35" s="45" t="s">
        <v>19</v>
      </c>
      <c r="Q35" s="38" t="s">
        <v>19</v>
      </c>
      <c r="R35" s="32" t="s">
        <v>19</v>
      </c>
      <c r="S35" s="32" t="s">
        <v>19</v>
      </c>
    </row>
    <row r="36" spans="1:19" s="2" customFormat="1" ht="31.5" customHeight="1" x14ac:dyDescent="0.25">
      <c r="A36" s="30" t="s">
        <v>138</v>
      </c>
      <c r="B36" s="39" t="s">
        <v>62</v>
      </c>
      <c r="C36" s="60" t="s">
        <v>60</v>
      </c>
      <c r="D36" s="60" t="s">
        <v>28</v>
      </c>
      <c r="E36" s="38">
        <f t="shared" si="18"/>
        <v>216.8</v>
      </c>
      <c r="F36" s="38"/>
      <c r="G36" s="38" t="s">
        <v>19</v>
      </c>
      <c r="H36" s="81">
        <v>216.8</v>
      </c>
      <c r="I36" s="51" t="str">
        <f t="shared" si="19"/>
        <v>-</v>
      </c>
      <c r="J36" s="51" t="s">
        <v>19</v>
      </c>
      <c r="K36" s="51" t="s">
        <v>19</v>
      </c>
      <c r="L36" s="38" t="str">
        <f t="shared" si="20"/>
        <v>-</v>
      </c>
      <c r="M36" s="38" t="s">
        <v>19</v>
      </c>
      <c r="N36" s="38" t="s">
        <v>19</v>
      </c>
      <c r="O36" s="38" t="str">
        <f t="shared" si="21"/>
        <v>-</v>
      </c>
      <c r="P36" s="45" t="s">
        <v>19</v>
      </c>
      <c r="Q36" s="38" t="s">
        <v>19</v>
      </c>
      <c r="R36" s="32" t="s">
        <v>19</v>
      </c>
      <c r="S36" s="32" t="s">
        <v>19</v>
      </c>
    </row>
    <row r="37" spans="1:19" s="2" customFormat="1" ht="31.5" customHeight="1" x14ac:dyDescent="0.25">
      <c r="A37" s="30" t="s">
        <v>139</v>
      </c>
      <c r="B37" s="39" t="s">
        <v>50</v>
      </c>
      <c r="C37" s="60" t="s">
        <v>60</v>
      </c>
      <c r="D37" s="60" t="s">
        <v>28</v>
      </c>
      <c r="E37" s="38">
        <f t="shared" si="18"/>
        <v>159.6</v>
      </c>
      <c r="F37" s="38"/>
      <c r="G37" s="38" t="s">
        <v>19</v>
      </c>
      <c r="H37" s="81">
        <v>159.6</v>
      </c>
      <c r="I37" s="51" t="str">
        <f t="shared" si="19"/>
        <v>-</v>
      </c>
      <c r="J37" s="51" t="s">
        <v>19</v>
      </c>
      <c r="K37" s="51" t="s">
        <v>19</v>
      </c>
      <c r="L37" s="38" t="str">
        <f t="shared" si="20"/>
        <v>-</v>
      </c>
      <c r="M37" s="38" t="s">
        <v>19</v>
      </c>
      <c r="N37" s="38" t="s">
        <v>19</v>
      </c>
      <c r="O37" s="38" t="str">
        <f t="shared" si="21"/>
        <v>-</v>
      </c>
      <c r="P37" s="45" t="s">
        <v>19</v>
      </c>
      <c r="Q37" s="38" t="s">
        <v>19</v>
      </c>
      <c r="R37" s="32" t="s">
        <v>19</v>
      </c>
      <c r="S37" s="32" t="s">
        <v>19</v>
      </c>
    </row>
    <row r="38" spans="1:19" s="2" customFormat="1" ht="31.5" customHeight="1" x14ac:dyDescent="0.25">
      <c r="A38" s="30" t="s">
        <v>140</v>
      </c>
      <c r="B38" s="39" t="s">
        <v>51</v>
      </c>
      <c r="C38" s="60" t="s">
        <v>60</v>
      </c>
      <c r="D38" s="60" t="s">
        <v>28</v>
      </c>
      <c r="E38" s="38">
        <f t="shared" si="18"/>
        <v>424.8</v>
      </c>
      <c r="F38" s="38"/>
      <c r="G38" s="38" t="s">
        <v>19</v>
      </c>
      <c r="H38" s="81">
        <v>424.8</v>
      </c>
      <c r="I38" s="51" t="str">
        <f t="shared" si="19"/>
        <v>-</v>
      </c>
      <c r="J38" s="51" t="s">
        <v>19</v>
      </c>
      <c r="K38" s="51" t="s">
        <v>19</v>
      </c>
      <c r="L38" s="38" t="str">
        <f t="shared" si="20"/>
        <v>-</v>
      </c>
      <c r="M38" s="38" t="s">
        <v>19</v>
      </c>
      <c r="N38" s="38" t="s">
        <v>19</v>
      </c>
      <c r="O38" s="38" t="str">
        <f t="shared" si="21"/>
        <v>-</v>
      </c>
      <c r="P38" s="45" t="s">
        <v>19</v>
      </c>
      <c r="Q38" s="38" t="s">
        <v>19</v>
      </c>
      <c r="R38" s="32" t="s">
        <v>19</v>
      </c>
      <c r="S38" s="32" t="s">
        <v>19</v>
      </c>
    </row>
    <row r="39" spans="1:19" s="2" customFormat="1" ht="31.5" customHeight="1" x14ac:dyDescent="0.25">
      <c r="A39" s="30" t="s">
        <v>141</v>
      </c>
      <c r="B39" s="39" t="s">
        <v>52</v>
      </c>
      <c r="C39" s="60" t="s">
        <v>60</v>
      </c>
      <c r="D39" s="60" t="s">
        <v>28</v>
      </c>
      <c r="E39" s="38">
        <f t="shared" si="18"/>
        <v>418.6</v>
      </c>
      <c r="F39" s="38"/>
      <c r="G39" s="38" t="s">
        <v>19</v>
      </c>
      <c r="H39" s="81">
        <v>418.6</v>
      </c>
      <c r="I39" s="51">
        <f t="shared" si="19"/>
        <v>70.7</v>
      </c>
      <c r="J39" s="51" t="s">
        <v>19</v>
      </c>
      <c r="K39" s="51">
        <v>70.7</v>
      </c>
      <c r="L39" s="38">
        <f t="shared" si="20"/>
        <v>70.643860000000004</v>
      </c>
      <c r="M39" s="38" t="s">
        <v>19</v>
      </c>
      <c r="N39" s="38">
        <v>70.643860000000004</v>
      </c>
      <c r="O39" s="38">
        <f t="shared" si="21"/>
        <v>70.643860000000004</v>
      </c>
      <c r="P39" s="45" t="s">
        <v>19</v>
      </c>
      <c r="Q39" s="38">
        <f>N39</f>
        <v>70.643860000000004</v>
      </c>
      <c r="R39" s="32">
        <f t="shared" si="6"/>
        <v>0.99920594059405943</v>
      </c>
      <c r="S39" s="32">
        <f t="shared" si="1"/>
        <v>0.99920594059405943</v>
      </c>
    </row>
    <row r="40" spans="1:19" s="2" customFormat="1" ht="31.5" customHeight="1" x14ac:dyDescent="0.25">
      <c r="A40" s="30" t="s">
        <v>142</v>
      </c>
      <c r="B40" s="39" t="s">
        <v>53</v>
      </c>
      <c r="C40" s="60" t="s">
        <v>60</v>
      </c>
      <c r="D40" s="60" t="s">
        <v>28</v>
      </c>
      <c r="E40" s="38">
        <f t="shared" si="18"/>
        <v>438.9</v>
      </c>
      <c r="F40" s="38"/>
      <c r="G40" s="38" t="s">
        <v>19</v>
      </c>
      <c r="H40" s="81">
        <v>438.9</v>
      </c>
      <c r="I40" s="51" t="str">
        <f t="shared" si="19"/>
        <v>-</v>
      </c>
      <c r="J40" s="51" t="s">
        <v>19</v>
      </c>
      <c r="K40" s="51" t="s">
        <v>19</v>
      </c>
      <c r="L40" s="38" t="str">
        <f t="shared" si="20"/>
        <v>-</v>
      </c>
      <c r="M40" s="38" t="s">
        <v>19</v>
      </c>
      <c r="N40" s="38" t="s">
        <v>19</v>
      </c>
      <c r="O40" s="38" t="str">
        <f t="shared" si="21"/>
        <v>-</v>
      </c>
      <c r="P40" s="45" t="s">
        <v>19</v>
      </c>
      <c r="Q40" s="38" t="s">
        <v>19</v>
      </c>
      <c r="R40" s="32" t="s">
        <v>19</v>
      </c>
      <c r="S40" s="32" t="s">
        <v>19</v>
      </c>
    </row>
    <row r="41" spans="1:19" s="2" customFormat="1" ht="31.5" customHeight="1" x14ac:dyDescent="0.25">
      <c r="A41" s="30" t="s">
        <v>143</v>
      </c>
      <c r="B41" s="39" t="s">
        <v>63</v>
      </c>
      <c r="C41" s="60" t="s">
        <v>60</v>
      </c>
      <c r="D41" s="60" t="s">
        <v>28</v>
      </c>
      <c r="E41" s="38">
        <f t="shared" si="18"/>
        <v>300</v>
      </c>
      <c r="F41" s="38"/>
      <c r="G41" s="38" t="s">
        <v>19</v>
      </c>
      <c r="H41" s="81">
        <v>300</v>
      </c>
      <c r="I41" s="51" t="str">
        <f t="shared" si="19"/>
        <v>-</v>
      </c>
      <c r="J41" s="51" t="s">
        <v>19</v>
      </c>
      <c r="K41" s="51" t="s">
        <v>19</v>
      </c>
      <c r="L41" s="38" t="str">
        <f t="shared" si="20"/>
        <v>-</v>
      </c>
      <c r="M41" s="38" t="s">
        <v>19</v>
      </c>
      <c r="N41" s="38" t="s">
        <v>19</v>
      </c>
      <c r="O41" s="38" t="str">
        <f t="shared" si="21"/>
        <v>-</v>
      </c>
      <c r="P41" s="45" t="s">
        <v>19</v>
      </c>
      <c r="Q41" s="38" t="s">
        <v>19</v>
      </c>
      <c r="R41" s="32" t="s">
        <v>19</v>
      </c>
      <c r="S41" s="32" t="s">
        <v>19</v>
      </c>
    </row>
    <row r="42" spans="1:19" s="2" customFormat="1" ht="31.5" customHeight="1" x14ac:dyDescent="0.25">
      <c r="A42" s="30" t="s">
        <v>144</v>
      </c>
      <c r="B42" s="39" t="s">
        <v>64</v>
      </c>
      <c r="C42" s="60" t="s">
        <v>60</v>
      </c>
      <c r="D42" s="60" t="s">
        <v>28</v>
      </c>
      <c r="E42" s="38">
        <f t="shared" si="18"/>
        <v>813.8</v>
      </c>
      <c r="F42" s="38"/>
      <c r="G42" s="38" t="s">
        <v>19</v>
      </c>
      <c r="H42" s="81">
        <v>813.8</v>
      </c>
      <c r="I42" s="51">
        <f t="shared" si="19"/>
        <v>176</v>
      </c>
      <c r="J42" s="51" t="s">
        <v>19</v>
      </c>
      <c r="K42" s="51">
        <v>176</v>
      </c>
      <c r="L42" s="38">
        <f t="shared" si="20"/>
        <v>85.331999999999994</v>
      </c>
      <c r="M42" s="38" t="s">
        <v>19</v>
      </c>
      <c r="N42" s="38">
        <v>85.331999999999994</v>
      </c>
      <c r="O42" s="38">
        <f t="shared" si="21"/>
        <v>85.331999999999994</v>
      </c>
      <c r="P42" s="45" t="s">
        <v>19</v>
      </c>
      <c r="Q42" s="38">
        <f>N42</f>
        <v>85.331999999999994</v>
      </c>
      <c r="R42" s="32">
        <f t="shared" si="6"/>
        <v>0.48484090909090904</v>
      </c>
      <c r="S42" s="32">
        <f t="shared" si="1"/>
        <v>0.48484090909090904</v>
      </c>
    </row>
    <row r="43" spans="1:19" s="2" customFormat="1" ht="31.5" customHeight="1" x14ac:dyDescent="0.25">
      <c r="A43" s="30" t="s">
        <v>145</v>
      </c>
      <c r="B43" s="39" t="s">
        <v>54</v>
      </c>
      <c r="C43" s="60" t="s">
        <v>60</v>
      </c>
      <c r="D43" s="60" t="s">
        <v>28</v>
      </c>
      <c r="E43" s="38">
        <f t="shared" si="18"/>
        <v>299</v>
      </c>
      <c r="F43" s="38"/>
      <c r="G43" s="38" t="s">
        <v>19</v>
      </c>
      <c r="H43" s="81">
        <v>299</v>
      </c>
      <c r="I43" s="51" t="str">
        <f t="shared" si="19"/>
        <v>-</v>
      </c>
      <c r="J43" s="51" t="s">
        <v>19</v>
      </c>
      <c r="K43" s="51" t="s">
        <v>19</v>
      </c>
      <c r="L43" s="38" t="str">
        <f t="shared" si="20"/>
        <v>-</v>
      </c>
      <c r="M43" s="38" t="s">
        <v>19</v>
      </c>
      <c r="N43" s="38" t="s">
        <v>19</v>
      </c>
      <c r="O43" s="38" t="str">
        <f t="shared" si="21"/>
        <v>-</v>
      </c>
      <c r="P43" s="45" t="s">
        <v>19</v>
      </c>
      <c r="Q43" s="38" t="s">
        <v>19</v>
      </c>
      <c r="R43" s="32" t="s">
        <v>19</v>
      </c>
      <c r="S43" s="32" t="s">
        <v>19</v>
      </c>
    </row>
    <row r="44" spans="1:19" s="2" customFormat="1" ht="31.5" customHeight="1" x14ac:dyDescent="0.25">
      <c r="A44" s="30" t="s">
        <v>146</v>
      </c>
      <c r="B44" s="39" t="s">
        <v>85</v>
      </c>
      <c r="C44" s="60" t="s">
        <v>60</v>
      </c>
      <c r="D44" s="60" t="s">
        <v>28</v>
      </c>
      <c r="E44" s="38">
        <f t="shared" si="18"/>
        <v>314.10000000000002</v>
      </c>
      <c r="F44" s="38"/>
      <c r="G44" s="38" t="s">
        <v>19</v>
      </c>
      <c r="H44" s="81">
        <v>314.10000000000002</v>
      </c>
      <c r="I44" s="51">
        <f t="shared" si="19"/>
        <v>44</v>
      </c>
      <c r="J44" s="51" t="s">
        <v>19</v>
      </c>
      <c r="K44" s="51">
        <v>44</v>
      </c>
      <c r="L44" s="38">
        <f t="shared" si="20"/>
        <v>42.169899999999998</v>
      </c>
      <c r="M44" s="38" t="s">
        <v>19</v>
      </c>
      <c r="N44" s="38">
        <v>42.169899999999998</v>
      </c>
      <c r="O44" s="38">
        <f t="shared" si="21"/>
        <v>42.169899999999998</v>
      </c>
      <c r="P44" s="45" t="s">
        <v>19</v>
      </c>
      <c r="Q44" s="38">
        <f>N44</f>
        <v>42.169899999999998</v>
      </c>
      <c r="R44" s="32">
        <f t="shared" si="6"/>
        <v>0.95840681818181817</v>
      </c>
      <c r="S44" s="32">
        <f t="shared" si="1"/>
        <v>0.95840681818181817</v>
      </c>
    </row>
    <row r="45" spans="1:19" s="2" customFormat="1" ht="31.5" customHeight="1" x14ac:dyDescent="0.25">
      <c r="A45" s="30" t="s">
        <v>147</v>
      </c>
      <c r="B45" s="39" t="s">
        <v>55</v>
      </c>
      <c r="C45" s="60" t="s">
        <v>60</v>
      </c>
      <c r="D45" s="60" t="s">
        <v>28</v>
      </c>
      <c r="E45" s="38">
        <f t="shared" si="18"/>
        <v>378</v>
      </c>
      <c r="F45" s="38"/>
      <c r="G45" s="38" t="s">
        <v>19</v>
      </c>
      <c r="H45" s="81">
        <v>378</v>
      </c>
      <c r="I45" s="51" t="str">
        <f t="shared" si="19"/>
        <v>-</v>
      </c>
      <c r="J45" s="51" t="s">
        <v>19</v>
      </c>
      <c r="K45" s="51" t="s">
        <v>19</v>
      </c>
      <c r="L45" s="38" t="str">
        <f t="shared" si="20"/>
        <v>-</v>
      </c>
      <c r="M45" s="38" t="s">
        <v>19</v>
      </c>
      <c r="N45" s="38" t="s">
        <v>19</v>
      </c>
      <c r="O45" s="38" t="str">
        <f t="shared" si="21"/>
        <v>-</v>
      </c>
      <c r="P45" s="45" t="s">
        <v>19</v>
      </c>
      <c r="Q45" s="38" t="s">
        <v>19</v>
      </c>
      <c r="R45" s="32" t="s">
        <v>19</v>
      </c>
      <c r="S45" s="32" t="s">
        <v>19</v>
      </c>
    </row>
    <row r="46" spans="1:19" s="2" customFormat="1" ht="31.5" customHeight="1" x14ac:dyDescent="0.25">
      <c r="A46" s="30" t="s">
        <v>148</v>
      </c>
      <c r="B46" s="39" t="s">
        <v>56</v>
      </c>
      <c r="C46" s="60" t="s">
        <v>60</v>
      </c>
      <c r="D46" s="60" t="s">
        <v>28</v>
      </c>
      <c r="E46" s="38">
        <f t="shared" si="18"/>
        <v>338.5</v>
      </c>
      <c r="F46" s="38"/>
      <c r="G46" s="38" t="s">
        <v>19</v>
      </c>
      <c r="H46" s="81">
        <v>338.5</v>
      </c>
      <c r="I46" s="51" t="str">
        <f t="shared" si="19"/>
        <v>-</v>
      </c>
      <c r="J46" s="51" t="s">
        <v>19</v>
      </c>
      <c r="K46" s="51" t="s">
        <v>19</v>
      </c>
      <c r="L46" s="38" t="str">
        <f t="shared" si="20"/>
        <v>-</v>
      </c>
      <c r="M46" s="38" t="s">
        <v>19</v>
      </c>
      <c r="N46" s="38" t="s">
        <v>19</v>
      </c>
      <c r="O46" s="38" t="str">
        <f t="shared" si="21"/>
        <v>-</v>
      </c>
      <c r="P46" s="45" t="s">
        <v>19</v>
      </c>
      <c r="Q46" s="38" t="s">
        <v>19</v>
      </c>
      <c r="R46" s="32" t="s">
        <v>19</v>
      </c>
      <c r="S46" s="32" t="s">
        <v>19</v>
      </c>
    </row>
    <row r="47" spans="1:19" s="2" customFormat="1" ht="31.5" customHeight="1" x14ac:dyDescent="0.25">
      <c r="A47" s="30" t="s">
        <v>149</v>
      </c>
      <c r="B47" s="39" t="s">
        <v>57</v>
      </c>
      <c r="C47" s="60" t="s">
        <v>60</v>
      </c>
      <c r="D47" s="60" t="s">
        <v>28</v>
      </c>
      <c r="E47" s="38">
        <f t="shared" si="18"/>
        <v>230.9</v>
      </c>
      <c r="F47" s="38"/>
      <c r="G47" s="38" t="s">
        <v>19</v>
      </c>
      <c r="H47" s="81">
        <v>230.9</v>
      </c>
      <c r="I47" s="51" t="str">
        <f t="shared" si="19"/>
        <v>-</v>
      </c>
      <c r="J47" s="51" t="s">
        <v>19</v>
      </c>
      <c r="K47" s="51" t="s">
        <v>19</v>
      </c>
      <c r="L47" s="38" t="str">
        <f t="shared" si="20"/>
        <v>-</v>
      </c>
      <c r="M47" s="38" t="s">
        <v>19</v>
      </c>
      <c r="N47" s="38" t="s">
        <v>19</v>
      </c>
      <c r="O47" s="38" t="str">
        <f t="shared" si="21"/>
        <v>-</v>
      </c>
      <c r="P47" s="45" t="s">
        <v>19</v>
      </c>
      <c r="Q47" s="38" t="s">
        <v>19</v>
      </c>
      <c r="R47" s="32" t="s">
        <v>19</v>
      </c>
      <c r="S47" s="32" t="s">
        <v>19</v>
      </c>
    </row>
    <row r="48" spans="1:19" s="2" customFormat="1" ht="31.5" customHeight="1" x14ac:dyDescent="0.25">
      <c r="A48" s="30" t="s">
        <v>150</v>
      </c>
      <c r="B48" s="39" t="s">
        <v>58</v>
      </c>
      <c r="C48" s="60" t="s">
        <v>60</v>
      </c>
      <c r="D48" s="60" t="s">
        <v>28</v>
      </c>
      <c r="E48" s="38">
        <f t="shared" si="18"/>
        <v>164.8</v>
      </c>
      <c r="F48" s="38"/>
      <c r="G48" s="38" t="s">
        <v>19</v>
      </c>
      <c r="H48" s="81">
        <v>164.8</v>
      </c>
      <c r="I48" s="51" t="str">
        <f t="shared" si="19"/>
        <v>-</v>
      </c>
      <c r="J48" s="51" t="s">
        <v>19</v>
      </c>
      <c r="K48" s="51" t="s">
        <v>19</v>
      </c>
      <c r="L48" s="38" t="str">
        <f t="shared" si="20"/>
        <v>-</v>
      </c>
      <c r="M48" s="38" t="s">
        <v>19</v>
      </c>
      <c r="N48" s="38" t="s">
        <v>19</v>
      </c>
      <c r="O48" s="38" t="str">
        <f t="shared" si="21"/>
        <v>-</v>
      </c>
      <c r="P48" s="45" t="s">
        <v>19</v>
      </c>
      <c r="Q48" s="38" t="s">
        <v>19</v>
      </c>
      <c r="R48" s="32" t="s">
        <v>19</v>
      </c>
      <c r="S48" s="32" t="s">
        <v>19</v>
      </c>
    </row>
    <row r="49" spans="1:19" s="2" customFormat="1" ht="31.5" customHeight="1" x14ac:dyDescent="0.25">
      <c r="A49" s="30" t="s">
        <v>151</v>
      </c>
      <c r="B49" s="39" t="s">
        <v>59</v>
      </c>
      <c r="C49" s="60" t="s">
        <v>60</v>
      </c>
      <c r="D49" s="60" t="s">
        <v>28</v>
      </c>
      <c r="E49" s="38">
        <f t="shared" si="18"/>
        <v>306.8</v>
      </c>
      <c r="F49" s="38"/>
      <c r="G49" s="38" t="s">
        <v>19</v>
      </c>
      <c r="H49" s="81">
        <v>306.8</v>
      </c>
      <c r="I49" s="51" t="str">
        <f t="shared" si="19"/>
        <v>-</v>
      </c>
      <c r="J49" s="51" t="s">
        <v>19</v>
      </c>
      <c r="K49" s="51" t="s">
        <v>19</v>
      </c>
      <c r="L49" s="38" t="str">
        <f t="shared" si="20"/>
        <v>-</v>
      </c>
      <c r="M49" s="38" t="s">
        <v>19</v>
      </c>
      <c r="N49" s="38" t="s">
        <v>19</v>
      </c>
      <c r="O49" s="38" t="str">
        <f t="shared" si="21"/>
        <v>-</v>
      </c>
      <c r="P49" s="45" t="s">
        <v>19</v>
      </c>
      <c r="Q49" s="38" t="s">
        <v>19</v>
      </c>
      <c r="R49" s="32" t="s">
        <v>19</v>
      </c>
      <c r="S49" s="32" t="s">
        <v>19</v>
      </c>
    </row>
    <row r="50" spans="1:19" s="2" customFormat="1" ht="31.5" customHeight="1" x14ac:dyDescent="0.25">
      <c r="A50" s="30" t="s">
        <v>66</v>
      </c>
      <c r="B50" s="136" t="s">
        <v>107</v>
      </c>
      <c r="C50" s="136"/>
      <c r="D50" s="136"/>
      <c r="E50" s="45">
        <f>H50</f>
        <v>35559.5</v>
      </c>
      <c r="F50" s="45">
        <v>0</v>
      </c>
      <c r="G50" s="45">
        <v>0</v>
      </c>
      <c r="H50" s="45">
        <f>SUM(H51:H68)</f>
        <v>35559.5</v>
      </c>
      <c r="I50" s="52">
        <f>K50</f>
        <v>13070.7</v>
      </c>
      <c r="J50" s="52">
        <v>0</v>
      </c>
      <c r="K50" s="52">
        <f>SUM(K51:K68)</f>
        <v>13070.7</v>
      </c>
      <c r="L50" s="45">
        <f>N50</f>
        <v>11136.107540000001</v>
      </c>
      <c r="M50" s="45">
        <v>0</v>
      </c>
      <c r="N50" s="45">
        <f>SUM(N51:N68)</f>
        <v>11136.107540000001</v>
      </c>
      <c r="O50" s="45">
        <f>Q50</f>
        <v>11136.107540000001</v>
      </c>
      <c r="P50" s="45">
        <v>0</v>
      </c>
      <c r="Q50" s="45">
        <f>SUM(Q51:Q68)</f>
        <v>11136.107540000001</v>
      </c>
      <c r="R50" s="33">
        <f t="shared" si="6"/>
        <v>0.85199014130842265</v>
      </c>
      <c r="S50" s="33">
        <f t="shared" si="1"/>
        <v>0.85199014130842265</v>
      </c>
    </row>
    <row r="51" spans="1:19" s="2" customFormat="1" ht="31.5" customHeight="1" x14ac:dyDescent="0.25">
      <c r="A51" s="30" t="s">
        <v>152</v>
      </c>
      <c r="B51" s="39" t="s">
        <v>84</v>
      </c>
      <c r="C51" s="31" t="s">
        <v>60</v>
      </c>
      <c r="D51" s="31" t="s">
        <v>28</v>
      </c>
      <c r="E51" s="38">
        <f t="shared" ref="E51:E70" si="22">H51</f>
        <v>784.6</v>
      </c>
      <c r="F51" s="38"/>
      <c r="G51" s="38" t="s">
        <v>19</v>
      </c>
      <c r="H51" s="81">
        <v>784.6</v>
      </c>
      <c r="I51" s="51">
        <f t="shared" ref="I51:I79" si="23">K51</f>
        <v>400</v>
      </c>
      <c r="J51" s="51" t="s">
        <v>19</v>
      </c>
      <c r="K51" s="51">
        <v>400</v>
      </c>
      <c r="L51" s="38">
        <f t="shared" ref="L51:L79" si="24">N51</f>
        <v>71.043840000000003</v>
      </c>
      <c r="M51" s="38" t="s">
        <v>19</v>
      </c>
      <c r="N51" s="38">
        <v>71.043840000000003</v>
      </c>
      <c r="O51" s="38">
        <f t="shared" ref="O51:O79" si="25">Q51</f>
        <v>71.043840000000003</v>
      </c>
      <c r="P51" s="38" t="s">
        <v>19</v>
      </c>
      <c r="Q51" s="38">
        <v>71.043840000000003</v>
      </c>
      <c r="R51" s="32">
        <f t="shared" si="6"/>
        <v>0.17760960000000001</v>
      </c>
      <c r="S51" s="32">
        <f t="shared" si="1"/>
        <v>0.17760960000000001</v>
      </c>
    </row>
    <row r="52" spans="1:19" s="2" customFormat="1" ht="31.5" customHeight="1" x14ac:dyDescent="0.25">
      <c r="A52" s="30" t="s">
        <v>153</v>
      </c>
      <c r="B52" s="39" t="s">
        <v>47</v>
      </c>
      <c r="C52" s="31" t="s">
        <v>60</v>
      </c>
      <c r="D52" s="31" t="s">
        <v>28</v>
      </c>
      <c r="E52" s="38">
        <f t="shared" si="22"/>
        <v>3583.6</v>
      </c>
      <c r="F52" s="38"/>
      <c r="G52" s="38" t="s">
        <v>19</v>
      </c>
      <c r="H52" s="81">
        <v>3583.6</v>
      </c>
      <c r="I52" s="51">
        <f t="shared" si="23"/>
        <v>1119.0999999999999</v>
      </c>
      <c r="J52" s="51" t="s">
        <v>19</v>
      </c>
      <c r="K52" s="51">
        <v>1119.0999999999999</v>
      </c>
      <c r="L52" s="38">
        <f t="shared" si="24"/>
        <v>957.10060999999996</v>
      </c>
      <c r="M52" s="38" t="s">
        <v>19</v>
      </c>
      <c r="N52" s="38">
        <v>957.10060999999996</v>
      </c>
      <c r="O52" s="38">
        <f t="shared" si="25"/>
        <v>957.10060999999996</v>
      </c>
      <c r="P52" s="38" t="s">
        <v>19</v>
      </c>
      <c r="Q52" s="38">
        <v>957.10060999999996</v>
      </c>
      <c r="R52" s="32">
        <f t="shared" si="6"/>
        <v>0.85524136359574665</v>
      </c>
      <c r="S52" s="32">
        <f t="shared" si="1"/>
        <v>0.85524136359574665</v>
      </c>
    </row>
    <row r="53" spans="1:19" s="2" customFormat="1" ht="31.5" customHeight="1" x14ac:dyDescent="0.25">
      <c r="A53" s="30" t="s">
        <v>154</v>
      </c>
      <c r="B53" s="94" t="s">
        <v>101</v>
      </c>
      <c r="C53" s="60" t="s">
        <v>60</v>
      </c>
      <c r="D53" s="60" t="s">
        <v>28</v>
      </c>
      <c r="E53" s="38">
        <f t="shared" ref="E53" si="26">H53</f>
        <v>2181.1</v>
      </c>
      <c r="F53" s="38"/>
      <c r="G53" s="38" t="s">
        <v>19</v>
      </c>
      <c r="H53" s="81">
        <v>2181.1</v>
      </c>
      <c r="I53" s="51">
        <f t="shared" ref="I53" si="27">K53</f>
        <v>659.6</v>
      </c>
      <c r="J53" s="51" t="s">
        <v>19</v>
      </c>
      <c r="K53" s="51">
        <v>659.6</v>
      </c>
      <c r="L53" s="38">
        <f t="shared" ref="L53" si="28">N53</f>
        <v>659.58675000000005</v>
      </c>
      <c r="M53" s="38" t="s">
        <v>19</v>
      </c>
      <c r="N53" s="38">
        <v>659.58675000000005</v>
      </c>
      <c r="O53" s="38">
        <f t="shared" ref="O53" si="29">Q53</f>
        <v>659.58675000000005</v>
      </c>
      <c r="P53" s="38" t="s">
        <v>19</v>
      </c>
      <c r="Q53" s="38">
        <v>659.58675000000005</v>
      </c>
      <c r="R53" s="32">
        <f t="shared" si="6"/>
        <v>0.99997991206792003</v>
      </c>
      <c r="S53" s="32">
        <f t="shared" si="1"/>
        <v>0.99997991206792003</v>
      </c>
    </row>
    <row r="54" spans="1:19" s="2" customFormat="1" ht="31.5" customHeight="1" x14ac:dyDescent="0.25">
      <c r="A54" s="30" t="s">
        <v>154</v>
      </c>
      <c r="B54" s="39" t="s">
        <v>48</v>
      </c>
      <c r="C54" s="31" t="s">
        <v>60</v>
      </c>
      <c r="D54" s="31" t="s">
        <v>28</v>
      </c>
      <c r="E54" s="38">
        <f t="shared" si="22"/>
        <v>5084.1000000000004</v>
      </c>
      <c r="F54" s="38"/>
      <c r="G54" s="38" t="s">
        <v>19</v>
      </c>
      <c r="H54" s="81">
        <v>5084.1000000000004</v>
      </c>
      <c r="I54" s="51">
        <f t="shared" si="23"/>
        <v>1332</v>
      </c>
      <c r="J54" s="51" t="s">
        <v>19</v>
      </c>
      <c r="K54" s="51">
        <v>1332</v>
      </c>
      <c r="L54" s="38">
        <f t="shared" si="24"/>
        <v>1331.9231</v>
      </c>
      <c r="M54" s="38" t="s">
        <v>19</v>
      </c>
      <c r="N54" s="38">
        <v>1331.9231</v>
      </c>
      <c r="O54" s="38">
        <f t="shared" si="25"/>
        <v>1331.9231</v>
      </c>
      <c r="P54" s="38" t="s">
        <v>19</v>
      </c>
      <c r="Q54" s="38">
        <v>1331.9231</v>
      </c>
      <c r="R54" s="32">
        <f t="shared" si="6"/>
        <v>0.9999422672672672</v>
      </c>
      <c r="S54" s="32">
        <f t="shared" si="1"/>
        <v>0.9999422672672672</v>
      </c>
    </row>
    <row r="55" spans="1:19" s="2" customFormat="1" ht="31.5" customHeight="1" x14ac:dyDescent="0.25">
      <c r="A55" s="30" t="s">
        <v>155</v>
      </c>
      <c r="B55" s="39" t="s">
        <v>49</v>
      </c>
      <c r="C55" s="31" t="s">
        <v>60</v>
      </c>
      <c r="D55" s="31" t="s">
        <v>28</v>
      </c>
      <c r="E55" s="38">
        <f t="shared" si="22"/>
        <v>893.6</v>
      </c>
      <c r="F55" s="38"/>
      <c r="G55" s="38" t="s">
        <v>19</v>
      </c>
      <c r="H55" s="81">
        <v>893.6</v>
      </c>
      <c r="I55" s="51">
        <f t="shared" si="23"/>
        <v>447</v>
      </c>
      <c r="J55" s="51" t="s">
        <v>19</v>
      </c>
      <c r="K55" s="51">
        <v>447</v>
      </c>
      <c r="L55" s="38">
        <f t="shared" si="24"/>
        <v>180.82760999999999</v>
      </c>
      <c r="M55" s="38" t="s">
        <v>19</v>
      </c>
      <c r="N55" s="38">
        <v>180.82760999999999</v>
      </c>
      <c r="O55" s="38">
        <f t="shared" si="25"/>
        <v>180.82760999999999</v>
      </c>
      <c r="P55" s="38" t="s">
        <v>19</v>
      </c>
      <c r="Q55" s="38">
        <v>180.82760999999999</v>
      </c>
      <c r="R55" s="32">
        <f t="shared" si="6"/>
        <v>0.40453604026845635</v>
      </c>
      <c r="S55" s="32">
        <f t="shared" si="1"/>
        <v>0.40453604026845635</v>
      </c>
    </row>
    <row r="56" spans="1:19" s="2" customFormat="1" ht="31.5" customHeight="1" x14ac:dyDescent="0.25">
      <c r="A56" s="30" t="s">
        <v>156</v>
      </c>
      <c r="B56" s="39" t="s">
        <v>62</v>
      </c>
      <c r="C56" s="31" t="s">
        <v>60</v>
      </c>
      <c r="D56" s="31" t="s">
        <v>28</v>
      </c>
      <c r="E56" s="38">
        <f t="shared" si="22"/>
        <v>779.5</v>
      </c>
      <c r="F56" s="38"/>
      <c r="G56" s="38" t="s">
        <v>19</v>
      </c>
      <c r="H56" s="81">
        <v>779.5</v>
      </c>
      <c r="I56" s="51">
        <f t="shared" si="23"/>
        <v>270</v>
      </c>
      <c r="J56" s="51" t="s">
        <v>19</v>
      </c>
      <c r="K56" s="51">
        <v>270</v>
      </c>
      <c r="L56" s="38" t="str">
        <f t="shared" si="24"/>
        <v>-</v>
      </c>
      <c r="M56" s="38" t="s">
        <v>19</v>
      </c>
      <c r="N56" s="38" t="s">
        <v>19</v>
      </c>
      <c r="O56" s="38" t="str">
        <f t="shared" si="25"/>
        <v>-</v>
      </c>
      <c r="P56" s="38" t="s">
        <v>19</v>
      </c>
      <c r="Q56" s="38" t="s">
        <v>19</v>
      </c>
      <c r="R56" s="32" t="s">
        <v>19</v>
      </c>
      <c r="S56" s="32" t="s">
        <v>19</v>
      </c>
    </row>
    <row r="57" spans="1:19" s="2" customFormat="1" ht="31.5" customHeight="1" x14ac:dyDescent="0.25">
      <c r="A57" s="30" t="s">
        <v>157</v>
      </c>
      <c r="B57" s="39" t="s">
        <v>50</v>
      </c>
      <c r="C57" s="31" t="s">
        <v>60</v>
      </c>
      <c r="D57" s="31" t="s">
        <v>28</v>
      </c>
      <c r="E57" s="38">
        <f t="shared" si="22"/>
        <v>2025.5</v>
      </c>
      <c r="F57" s="38"/>
      <c r="G57" s="38" t="s">
        <v>19</v>
      </c>
      <c r="H57" s="81">
        <v>2025.5</v>
      </c>
      <c r="I57" s="51">
        <f t="shared" si="23"/>
        <v>710.7</v>
      </c>
      <c r="J57" s="51" t="s">
        <v>19</v>
      </c>
      <c r="K57" s="51">
        <v>710.7</v>
      </c>
      <c r="L57" s="38">
        <f t="shared" si="24"/>
        <v>710.65944999999999</v>
      </c>
      <c r="M57" s="38" t="s">
        <v>19</v>
      </c>
      <c r="N57" s="38">
        <v>710.65944999999999</v>
      </c>
      <c r="O57" s="38">
        <f t="shared" si="25"/>
        <v>710.65944999999999</v>
      </c>
      <c r="P57" s="38" t="s">
        <v>19</v>
      </c>
      <c r="Q57" s="38">
        <v>710.65944999999999</v>
      </c>
      <c r="R57" s="32">
        <f t="shared" si="6"/>
        <v>0.99994294357675528</v>
      </c>
      <c r="S57" s="32">
        <f t="shared" si="1"/>
        <v>0.99994294357675528</v>
      </c>
    </row>
    <row r="58" spans="1:19" s="2" customFormat="1" ht="31.5" customHeight="1" x14ac:dyDescent="0.25">
      <c r="A58" s="30" t="s">
        <v>158</v>
      </c>
      <c r="B58" s="39" t="s">
        <v>51</v>
      </c>
      <c r="C58" s="31" t="s">
        <v>60</v>
      </c>
      <c r="D58" s="31" t="s">
        <v>28</v>
      </c>
      <c r="E58" s="38">
        <f t="shared" si="22"/>
        <v>1219.4000000000001</v>
      </c>
      <c r="F58" s="38"/>
      <c r="G58" s="38" t="s">
        <v>19</v>
      </c>
      <c r="H58" s="81">
        <v>1219.4000000000001</v>
      </c>
      <c r="I58" s="51">
        <f t="shared" si="23"/>
        <v>622</v>
      </c>
      <c r="J58" s="51" t="s">
        <v>19</v>
      </c>
      <c r="K58" s="51">
        <v>622</v>
      </c>
      <c r="L58" s="38">
        <f t="shared" si="24"/>
        <v>419.93705</v>
      </c>
      <c r="M58" s="38" t="s">
        <v>19</v>
      </c>
      <c r="N58" s="38">
        <v>419.93705</v>
      </c>
      <c r="O58" s="38">
        <f t="shared" si="25"/>
        <v>419.93705</v>
      </c>
      <c r="P58" s="38" t="s">
        <v>19</v>
      </c>
      <c r="Q58" s="38">
        <v>419.93705</v>
      </c>
      <c r="R58" s="32">
        <f t="shared" si="6"/>
        <v>0.67513995176848873</v>
      </c>
      <c r="S58" s="32">
        <f t="shared" si="1"/>
        <v>0.67513995176848873</v>
      </c>
    </row>
    <row r="59" spans="1:19" s="2" customFormat="1" ht="31.5" customHeight="1" x14ac:dyDescent="0.25">
      <c r="A59" s="30" t="s">
        <v>159</v>
      </c>
      <c r="B59" s="39" t="s">
        <v>52</v>
      </c>
      <c r="C59" s="31" t="s">
        <v>60</v>
      </c>
      <c r="D59" s="31" t="s">
        <v>28</v>
      </c>
      <c r="E59" s="38">
        <f t="shared" si="22"/>
        <v>3970.1</v>
      </c>
      <c r="F59" s="38"/>
      <c r="G59" s="38" t="s">
        <v>19</v>
      </c>
      <c r="H59" s="81">
        <v>3970.1</v>
      </c>
      <c r="I59" s="51">
        <f t="shared" si="23"/>
        <v>1671.2</v>
      </c>
      <c r="J59" s="51" t="s">
        <v>19</v>
      </c>
      <c r="K59" s="51">
        <v>1671.2</v>
      </c>
      <c r="L59" s="38">
        <f t="shared" si="24"/>
        <v>1671.1958999999999</v>
      </c>
      <c r="M59" s="38" t="s">
        <v>19</v>
      </c>
      <c r="N59" s="38">
        <v>1671.1958999999999</v>
      </c>
      <c r="O59" s="38">
        <f t="shared" si="25"/>
        <v>1671.1958999999999</v>
      </c>
      <c r="P59" s="38" t="s">
        <v>19</v>
      </c>
      <c r="Q59" s="38">
        <v>1671.1958999999999</v>
      </c>
      <c r="R59" s="32">
        <f t="shared" si="6"/>
        <v>0.99999754667304919</v>
      </c>
      <c r="S59" s="32">
        <f t="shared" si="1"/>
        <v>0.99999754667304919</v>
      </c>
    </row>
    <row r="60" spans="1:19" s="2" customFormat="1" ht="31.5" customHeight="1" x14ac:dyDescent="0.25">
      <c r="A60" s="30" t="s">
        <v>160</v>
      </c>
      <c r="B60" s="39" t="s">
        <v>53</v>
      </c>
      <c r="C60" s="31" t="s">
        <v>60</v>
      </c>
      <c r="D60" s="31" t="s">
        <v>28</v>
      </c>
      <c r="E60" s="38">
        <f t="shared" si="22"/>
        <v>2886.7</v>
      </c>
      <c r="F60" s="38"/>
      <c r="G60" s="38" t="s">
        <v>19</v>
      </c>
      <c r="H60" s="81">
        <v>2886.7</v>
      </c>
      <c r="I60" s="51">
        <f t="shared" si="23"/>
        <v>440.1</v>
      </c>
      <c r="J60" s="51" t="s">
        <v>19</v>
      </c>
      <c r="K60" s="51">
        <v>440.1</v>
      </c>
      <c r="L60" s="38">
        <f t="shared" si="24"/>
        <v>440.00448999999998</v>
      </c>
      <c r="M60" s="38" t="s">
        <v>19</v>
      </c>
      <c r="N60" s="38">
        <v>440.00448999999998</v>
      </c>
      <c r="O60" s="38">
        <f t="shared" si="25"/>
        <v>440.00448999999998</v>
      </c>
      <c r="P60" s="38" t="s">
        <v>19</v>
      </c>
      <c r="Q60" s="38">
        <v>440.00448999999998</v>
      </c>
      <c r="R60" s="32">
        <f t="shared" si="6"/>
        <v>0.99978298114064978</v>
      </c>
      <c r="S60" s="32">
        <f t="shared" si="1"/>
        <v>0.99978298114064978</v>
      </c>
    </row>
    <row r="61" spans="1:19" s="2" customFormat="1" ht="31.5" customHeight="1" x14ac:dyDescent="0.25">
      <c r="A61" s="30" t="s">
        <v>161</v>
      </c>
      <c r="B61" s="39" t="s">
        <v>63</v>
      </c>
      <c r="C61" s="31" t="s">
        <v>60</v>
      </c>
      <c r="D61" s="31" t="s">
        <v>28</v>
      </c>
      <c r="E61" s="38">
        <f t="shared" si="22"/>
        <v>590.9</v>
      </c>
      <c r="F61" s="38"/>
      <c r="G61" s="38" t="s">
        <v>19</v>
      </c>
      <c r="H61" s="81">
        <v>590.9</v>
      </c>
      <c r="I61" s="51">
        <f t="shared" si="23"/>
        <v>250</v>
      </c>
      <c r="J61" s="51" t="s">
        <v>19</v>
      </c>
      <c r="K61" s="51">
        <v>250</v>
      </c>
      <c r="L61" s="38">
        <f t="shared" si="24"/>
        <v>236.10809</v>
      </c>
      <c r="M61" s="38" t="s">
        <v>19</v>
      </c>
      <c r="N61" s="38">
        <v>236.10809</v>
      </c>
      <c r="O61" s="38">
        <f t="shared" si="25"/>
        <v>236.10809</v>
      </c>
      <c r="P61" s="38" t="s">
        <v>19</v>
      </c>
      <c r="Q61" s="38">
        <v>236.10809</v>
      </c>
      <c r="R61" s="32">
        <f t="shared" si="6"/>
        <v>0.94443235999999997</v>
      </c>
      <c r="S61" s="32">
        <f t="shared" si="1"/>
        <v>0.94443235999999997</v>
      </c>
    </row>
    <row r="62" spans="1:19" s="2" customFormat="1" ht="31.5" customHeight="1" x14ac:dyDescent="0.25">
      <c r="A62" s="30" t="s">
        <v>162</v>
      </c>
      <c r="B62" s="39" t="s">
        <v>64</v>
      </c>
      <c r="C62" s="31" t="s">
        <v>60</v>
      </c>
      <c r="D62" s="31" t="s">
        <v>28</v>
      </c>
      <c r="E62" s="38">
        <f t="shared" si="22"/>
        <v>778</v>
      </c>
      <c r="F62" s="38"/>
      <c r="G62" s="38" t="s">
        <v>19</v>
      </c>
      <c r="H62" s="81">
        <v>778</v>
      </c>
      <c r="I62" s="51">
        <f t="shared" si="23"/>
        <v>279.39999999999998</v>
      </c>
      <c r="J62" s="51" t="s">
        <v>19</v>
      </c>
      <c r="K62" s="51">
        <v>279.39999999999998</v>
      </c>
      <c r="L62" s="38">
        <f t="shared" si="24"/>
        <v>278.79816</v>
      </c>
      <c r="M62" s="38" t="s">
        <v>19</v>
      </c>
      <c r="N62" s="38">
        <v>278.79816</v>
      </c>
      <c r="O62" s="38">
        <f t="shared" si="25"/>
        <v>278.79816</v>
      </c>
      <c r="P62" s="38" t="s">
        <v>19</v>
      </c>
      <c r="Q62" s="38">
        <v>278.79816</v>
      </c>
      <c r="R62" s="32">
        <f t="shared" si="6"/>
        <v>0.99784595561918399</v>
      </c>
      <c r="S62" s="32">
        <f t="shared" si="1"/>
        <v>0.99784595561918399</v>
      </c>
    </row>
    <row r="63" spans="1:19" s="2" customFormat="1" ht="31.5" customHeight="1" x14ac:dyDescent="0.25">
      <c r="A63" s="30" t="s">
        <v>163</v>
      </c>
      <c r="B63" s="39" t="s">
        <v>54</v>
      </c>
      <c r="C63" s="31" t="s">
        <v>60</v>
      </c>
      <c r="D63" s="31" t="s">
        <v>28</v>
      </c>
      <c r="E63" s="38">
        <f t="shared" si="22"/>
        <v>4079.7</v>
      </c>
      <c r="F63" s="38"/>
      <c r="G63" s="38" t="s">
        <v>19</v>
      </c>
      <c r="H63" s="81">
        <v>4079.7</v>
      </c>
      <c r="I63" s="51">
        <f t="shared" si="23"/>
        <v>1600</v>
      </c>
      <c r="J63" s="51" t="s">
        <v>19</v>
      </c>
      <c r="K63" s="51">
        <v>1600</v>
      </c>
      <c r="L63" s="38">
        <f t="shared" si="24"/>
        <v>1600</v>
      </c>
      <c r="M63" s="38" t="s">
        <v>19</v>
      </c>
      <c r="N63" s="38">
        <v>1600</v>
      </c>
      <c r="O63" s="38">
        <f t="shared" si="25"/>
        <v>1600</v>
      </c>
      <c r="P63" s="38" t="s">
        <v>19</v>
      </c>
      <c r="Q63" s="38">
        <v>1600</v>
      </c>
      <c r="R63" s="32">
        <f t="shared" si="6"/>
        <v>1</v>
      </c>
      <c r="S63" s="32">
        <f t="shared" si="1"/>
        <v>1</v>
      </c>
    </row>
    <row r="64" spans="1:19" s="2" customFormat="1" ht="31.5" customHeight="1" x14ac:dyDescent="0.25">
      <c r="A64" s="30" t="s">
        <v>164</v>
      </c>
      <c r="B64" s="39" t="s">
        <v>85</v>
      </c>
      <c r="C64" s="31" t="s">
        <v>60</v>
      </c>
      <c r="D64" s="31" t="s">
        <v>28</v>
      </c>
      <c r="E64" s="38">
        <f t="shared" si="22"/>
        <v>975.6</v>
      </c>
      <c r="F64" s="38"/>
      <c r="G64" s="38" t="s">
        <v>19</v>
      </c>
      <c r="H64" s="81">
        <v>975.6</v>
      </c>
      <c r="I64" s="51">
        <f t="shared" si="23"/>
        <v>469.9</v>
      </c>
      <c r="J64" s="51" t="s">
        <v>19</v>
      </c>
      <c r="K64" s="51">
        <v>469.9</v>
      </c>
      <c r="L64" s="38">
        <f t="shared" si="24"/>
        <v>436.25033999999999</v>
      </c>
      <c r="M64" s="38" t="s">
        <v>19</v>
      </c>
      <c r="N64" s="38">
        <v>436.25033999999999</v>
      </c>
      <c r="O64" s="38">
        <f t="shared" si="25"/>
        <v>436.25033999999999</v>
      </c>
      <c r="P64" s="38" t="s">
        <v>19</v>
      </c>
      <c r="Q64" s="38">
        <v>436.25033999999999</v>
      </c>
      <c r="R64" s="32">
        <f t="shared" si="6"/>
        <v>0.928389742498404</v>
      </c>
      <c r="S64" s="32">
        <f t="shared" si="1"/>
        <v>0.928389742498404</v>
      </c>
    </row>
    <row r="65" spans="1:19" s="2" customFormat="1" ht="31.5" customHeight="1" x14ac:dyDescent="0.25">
      <c r="A65" s="30" t="s">
        <v>165</v>
      </c>
      <c r="B65" s="39" t="s">
        <v>55</v>
      </c>
      <c r="C65" s="31" t="s">
        <v>60</v>
      </c>
      <c r="D65" s="31" t="s">
        <v>28</v>
      </c>
      <c r="E65" s="38">
        <f t="shared" si="22"/>
        <v>1993.1</v>
      </c>
      <c r="F65" s="38"/>
      <c r="G65" s="38" t="s">
        <v>19</v>
      </c>
      <c r="H65" s="81">
        <v>1993.1</v>
      </c>
      <c r="I65" s="51">
        <f t="shared" si="23"/>
        <v>1016</v>
      </c>
      <c r="J65" s="51" t="s">
        <v>19</v>
      </c>
      <c r="K65" s="51">
        <v>1016</v>
      </c>
      <c r="L65" s="38">
        <f t="shared" si="24"/>
        <v>861.97316999999998</v>
      </c>
      <c r="M65" s="38" t="s">
        <v>19</v>
      </c>
      <c r="N65" s="38">
        <v>861.97316999999998</v>
      </c>
      <c r="O65" s="38">
        <f t="shared" si="25"/>
        <v>861.97316999999998</v>
      </c>
      <c r="P65" s="38" t="s">
        <v>19</v>
      </c>
      <c r="Q65" s="38">
        <v>861.97316999999998</v>
      </c>
      <c r="R65" s="32">
        <f t="shared" si="6"/>
        <v>0.84839878937007873</v>
      </c>
      <c r="S65" s="32">
        <f t="shared" si="1"/>
        <v>0.84839878937007873</v>
      </c>
    </row>
    <row r="66" spans="1:19" s="2" customFormat="1" ht="31.5" customHeight="1" x14ac:dyDescent="0.25">
      <c r="A66" s="30" t="s">
        <v>166</v>
      </c>
      <c r="B66" s="39" t="s">
        <v>57</v>
      </c>
      <c r="C66" s="31" t="s">
        <v>60</v>
      </c>
      <c r="D66" s="31" t="s">
        <v>28</v>
      </c>
      <c r="E66" s="38">
        <f t="shared" si="22"/>
        <v>1155.9000000000001</v>
      </c>
      <c r="F66" s="38"/>
      <c r="G66" s="38" t="s">
        <v>19</v>
      </c>
      <c r="H66" s="81">
        <v>1155.9000000000001</v>
      </c>
      <c r="I66" s="51">
        <f t="shared" si="23"/>
        <v>550</v>
      </c>
      <c r="J66" s="51" t="s">
        <v>19</v>
      </c>
      <c r="K66" s="51">
        <v>550</v>
      </c>
      <c r="L66" s="38">
        <f t="shared" si="24"/>
        <v>430.20821999999998</v>
      </c>
      <c r="M66" s="38" t="s">
        <v>19</v>
      </c>
      <c r="N66" s="38">
        <v>430.20821999999998</v>
      </c>
      <c r="O66" s="38">
        <f t="shared" si="25"/>
        <v>430.20821999999998</v>
      </c>
      <c r="P66" s="38" t="s">
        <v>19</v>
      </c>
      <c r="Q66" s="38">
        <v>430.20821999999998</v>
      </c>
      <c r="R66" s="32">
        <f t="shared" si="6"/>
        <v>0.78219676363636359</v>
      </c>
      <c r="S66" s="32">
        <f t="shared" si="1"/>
        <v>0.78219676363636359</v>
      </c>
    </row>
    <row r="67" spans="1:19" s="2" customFormat="1" ht="33" x14ac:dyDescent="0.25">
      <c r="A67" s="30" t="s">
        <v>167</v>
      </c>
      <c r="B67" s="39" t="s">
        <v>58</v>
      </c>
      <c r="C67" s="31" t="s">
        <v>60</v>
      </c>
      <c r="D67" s="31" t="s">
        <v>28</v>
      </c>
      <c r="E67" s="38">
        <f t="shared" si="22"/>
        <v>648.20000000000005</v>
      </c>
      <c r="F67" s="38"/>
      <c r="G67" s="38" t="s">
        <v>19</v>
      </c>
      <c r="H67" s="81">
        <v>648.20000000000005</v>
      </c>
      <c r="I67" s="51">
        <f t="shared" si="23"/>
        <v>249.7</v>
      </c>
      <c r="J67" s="51" t="s">
        <v>19</v>
      </c>
      <c r="K67" s="51">
        <v>249.7</v>
      </c>
      <c r="L67" s="38">
        <f t="shared" si="24"/>
        <v>249.61836</v>
      </c>
      <c r="M67" s="38" t="s">
        <v>19</v>
      </c>
      <c r="N67" s="38">
        <v>249.61836</v>
      </c>
      <c r="O67" s="38">
        <f t="shared" si="25"/>
        <v>249.61836</v>
      </c>
      <c r="P67" s="38" t="s">
        <v>19</v>
      </c>
      <c r="Q67" s="38">
        <v>249.61836</v>
      </c>
      <c r="R67" s="32">
        <f t="shared" si="6"/>
        <v>0.99967304765718867</v>
      </c>
      <c r="S67" s="32">
        <f t="shared" si="1"/>
        <v>0.99967304765718867</v>
      </c>
    </row>
    <row r="68" spans="1:19" s="2" customFormat="1" ht="33" x14ac:dyDescent="0.25">
      <c r="A68" s="30" t="s">
        <v>168</v>
      </c>
      <c r="B68" s="39" t="s">
        <v>59</v>
      </c>
      <c r="C68" s="31" t="s">
        <v>60</v>
      </c>
      <c r="D68" s="31" t="s">
        <v>28</v>
      </c>
      <c r="E68" s="38">
        <f t="shared" si="22"/>
        <v>1929.9</v>
      </c>
      <c r="F68" s="38"/>
      <c r="G68" s="38" t="s">
        <v>19</v>
      </c>
      <c r="H68" s="81">
        <v>1929.9</v>
      </c>
      <c r="I68" s="51">
        <f t="shared" si="23"/>
        <v>984</v>
      </c>
      <c r="J68" s="51" t="s">
        <v>19</v>
      </c>
      <c r="K68" s="51">
        <v>984</v>
      </c>
      <c r="L68" s="38">
        <f t="shared" si="24"/>
        <v>600.87239999999997</v>
      </c>
      <c r="M68" s="38" t="s">
        <v>19</v>
      </c>
      <c r="N68" s="38">
        <v>600.87239999999997</v>
      </c>
      <c r="O68" s="38">
        <f t="shared" si="25"/>
        <v>600.87239999999997</v>
      </c>
      <c r="P68" s="38" t="s">
        <v>19</v>
      </c>
      <c r="Q68" s="38">
        <v>600.87239999999997</v>
      </c>
      <c r="R68" s="32">
        <f t="shared" si="6"/>
        <v>0.61064268292682922</v>
      </c>
      <c r="S68" s="32">
        <f t="shared" si="1"/>
        <v>0.61064268292682922</v>
      </c>
    </row>
    <row r="69" spans="1:19" s="2" customFormat="1" ht="31.5" customHeight="1" x14ac:dyDescent="0.25">
      <c r="A69" s="30" t="s">
        <v>67</v>
      </c>
      <c r="B69" s="147" t="s">
        <v>108</v>
      </c>
      <c r="C69" s="130"/>
      <c r="D69" s="131"/>
      <c r="E69" s="45">
        <f t="shared" si="22"/>
        <v>0</v>
      </c>
      <c r="F69" s="45">
        <v>0</v>
      </c>
      <c r="G69" s="45">
        <v>0</v>
      </c>
      <c r="H69" s="45">
        <f>SUM(H70)</f>
        <v>0</v>
      </c>
      <c r="I69" s="52">
        <f t="shared" si="23"/>
        <v>0</v>
      </c>
      <c r="J69" s="52">
        <v>0</v>
      </c>
      <c r="K69" s="52">
        <f>SUM(K70)</f>
        <v>0</v>
      </c>
      <c r="L69" s="45">
        <f t="shared" si="24"/>
        <v>0</v>
      </c>
      <c r="M69" s="45">
        <v>0</v>
      </c>
      <c r="N69" s="45">
        <f>SUM(N70)</f>
        <v>0</v>
      </c>
      <c r="O69" s="45">
        <f t="shared" si="25"/>
        <v>0</v>
      </c>
      <c r="P69" s="45">
        <v>0</v>
      </c>
      <c r="Q69" s="45">
        <f>SUM(Q70)</f>
        <v>0</v>
      </c>
      <c r="R69" s="33">
        <v>0</v>
      </c>
      <c r="S69" s="33">
        <v>0</v>
      </c>
    </row>
    <row r="70" spans="1:19" s="2" customFormat="1" ht="49.5" hidden="1" x14ac:dyDescent="0.25">
      <c r="A70" s="30" t="s">
        <v>169</v>
      </c>
      <c r="B70" s="39" t="s">
        <v>109</v>
      </c>
      <c r="C70" s="31" t="s">
        <v>27</v>
      </c>
      <c r="D70" s="31" t="s">
        <v>28</v>
      </c>
      <c r="E70" s="38">
        <f t="shared" si="22"/>
        <v>0</v>
      </c>
      <c r="F70" s="38"/>
      <c r="G70" s="38" t="s">
        <v>19</v>
      </c>
      <c r="H70" s="38"/>
      <c r="I70" s="51">
        <f t="shared" si="23"/>
        <v>0</v>
      </c>
      <c r="J70" s="51" t="s">
        <v>19</v>
      </c>
      <c r="K70" s="51"/>
      <c r="L70" s="38">
        <f t="shared" si="24"/>
        <v>0</v>
      </c>
      <c r="M70" s="38" t="s">
        <v>19</v>
      </c>
      <c r="N70" s="38"/>
      <c r="O70" s="38">
        <f t="shared" si="25"/>
        <v>0</v>
      </c>
      <c r="P70" s="45" t="s">
        <v>19</v>
      </c>
      <c r="Q70" s="38"/>
      <c r="R70" s="33" t="e">
        <f t="shared" si="6"/>
        <v>#DIV/0!</v>
      </c>
      <c r="S70" s="33" t="e">
        <f t="shared" ref="S70:S106" si="30">O70/I70</f>
        <v>#DIV/0!</v>
      </c>
    </row>
    <row r="71" spans="1:19" s="2" customFormat="1" ht="31.5" customHeight="1" x14ac:dyDescent="0.25">
      <c r="A71" s="30" t="s">
        <v>68</v>
      </c>
      <c r="B71" s="147" t="s">
        <v>294</v>
      </c>
      <c r="C71" s="130"/>
      <c r="D71" s="131"/>
      <c r="E71" s="45">
        <f>SUM(E72:E74)</f>
        <v>1165.3</v>
      </c>
      <c r="F71" s="45">
        <f t="shared" ref="F71:Q71" si="31">SUM(F72:F74)</f>
        <v>0</v>
      </c>
      <c r="G71" s="45">
        <f t="shared" si="31"/>
        <v>0</v>
      </c>
      <c r="H71" s="45">
        <f t="shared" si="31"/>
        <v>1165.3</v>
      </c>
      <c r="I71" s="45">
        <f t="shared" si="31"/>
        <v>0</v>
      </c>
      <c r="J71" s="45">
        <f t="shared" si="31"/>
        <v>0</v>
      </c>
      <c r="K71" s="45">
        <f t="shared" si="31"/>
        <v>0</v>
      </c>
      <c r="L71" s="45">
        <f t="shared" si="31"/>
        <v>0</v>
      </c>
      <c r="M71" s="45">
        <f t="shared" si="31"/>
        <v>0</v>
      </c>
      <c r="N71" s="45">
        <f t="shared" si="31"/>
        <v>0</v>
      </c>
      <c r="O71" s="45">
        <f t="shared" si="31"/>
        <v>0</v>
      </c>
      <c r="P71" s="45">
        <f t="shared" si="31"/>
        <v>0</v>
      </c>
      <c r="Q71" s="45">
        <f t="shared" si="31"/>
        <v>0</v>
      </c>
      <c r="R71" s="33">
        <v>0</v>
      </c>
      <c r="S71" s="33">
        <v>0</v>
      </c>
    </row>
    <row r="72" spans="1:19" s="2" customFormat="1" ht="33" x14ac:dyDescent="0.25">
      <c r="A72" s="30" t="s">
        <v>323</v>
      </c>
      <c r="B72" s="94" t="s">
        <v>295</v>
      </c>
      <c r="C72" s="60" t="s">
        <v>60</v>
      </c>
      <c r="D72" s="60" t="s">
        <v>28</v>
      </c>
      <c r="E72" s="38">
        <f t="shared" ref="E72" si="32">H72</f>
        <v>103.7</v>
      </c>
      <c r="F72" s="38"/>
      <c r="G72" s="38" t="s">
        <v>19</v>
      </c>
      <c r="H72" s="38">
        <v>103.7</v>
      </c>
      <c r="I72" s="51" t="str">
        <f t="shared" ref="I72" si="33">K72</f>
        <v>-</v>
      </c>
      <c r="J72" s="51" t="s">
        <v>19</v>
      </c>
      <c r="K72" s="51" t="s">
        <v>19</v>
      </c>
      <c r="L72" s="38" t="str">
        <f t="shared" ref="L72" si="34">N72</f>
        <v>-</v>
      </c>
      <c r="M72" s="38" t="s">
        <v>19</v>
      </c>
      <c r="N72" s="38" t="s">
        <v>19</v>
      </c>
      <c r="O72" s="38" t="str">
        <f t="shared" ref="O72" si="35">Q72</f>
        <v>-</v>
      </c>
      <c r="P72" s="45" t="s">
        <v>19</v>
      </c>
      <c r="Q72" s="38" t="s">
        <v>19</v>
      </c>
      <c r="R72" s="32" t="s">
        <v>19</v>
      </c>
      <c r="S72" s="32" t="s">
        <v>19</v>
      </c>
    </row>
    <row r="73" spans="1:19" s="2" customFormat="1" ht="33" x14ac:dyDescent="0.25">
      <c r="A73" s="30" t="s">
        <v>324</v>
      </c>
      <c r="B73" s="94" t="s">
        <v>296</v>
      </c>
      <c r="C73" s="60" t="s">
        <v>60</v>
      </c>
      <c r="D73" s="60" t="s">
        <v>28</v>
      </c>
      <c r="E73" s="38">
        <f t="shared" ref="E73:E74" si="36">H73</f>
        <v>88.8</v>
      </c>
      <c r="F73" s="38"/>
      <c r="G73" s="38" t="s">
        <v>19</v>
      </c>
      <c r="H73" s="38">
        <v>88.8</v>
      </c>
      <c r="I73" s="51" t="str">
        <f t="shared" ref="I73:I74" si="37">K73</f>
        <v>-</v>
      </c>
      <c r="J73" s="51" t="s">
        <v>19</v>
      </c>
      <c r="K73" s="51" t="s">
        <v>19</v>
      </c>
      <c r="L73" s="38" t="str">
        <f t="shared" ref="L73:L74" si="38">N73</f>
        <v>-</v>
      </c>
      <c r="M73" s="38" t="s">
        <v>19</v>
      </c>
      <c r="N73" s="38" t="s">
        <v>19</v>
      </c>
      <c r="O73" s="38" t="str">
        <f t="shared" ref="O73:O74" si="39">Q73</f>
        <v>-</v>
      </c>
      <c r="P73" s="45" t="s">
        <v>19</v>
      </c>
      <c r="Q73" s="38" t="s">
        <v>19</v>
      </c>
      <c r="R73" s="32" t="s">
        <v>19</v>
      </c>
      <c r="S73" s="32" t="s">
        <v>19</v>
      </c>
    </row>
    <row r="74" spans="1:19" s="2" customFormat="1" ht="33" x14ac:dyDescent="0.25">
      <c r="A74" s="30" t="s">
        <v>325</v>
      </c>
      <c r="B74" s="94" t="s">
        <v>297</v>
      </c>
      <c r="C74" s="60" t="s">
        <v>60</v>
      </c>
      <c r="D74" s="60" t="s">
        <v>28</v>
      </c>
      <c r="E74" s="38">
        <f t="shared" si="36"/>
        <v>972.8</v>
      </c>
      <c r="F74" s="38"/>
      <c r="G74" s="38" t="s">
        <v>19</v>
      </c>
      <c r="H74" s="38">
        <v>972.8</v>
      </c>
      <c r="I74" s="51" t="str">
        <f t="shared" si="37"/>
        <v>-</v>
      </c>
      <c r="J74" s="51" t="s">
        <v>19</v>
      </c>
      <c r="K74" s="51" t="s">
        <v>19</v>
      </c>
      <c r="L74" s="38" t="str">
        <f t="shared" si="38"/>
        <v>-</v>
      </c>
      <c r="M74" s="38" t="s">
        <v>19</v>
      </c>
      <c r="N74" s="38" t="s">
        <v>19</v>
      </c>
      <c r="O74" s="38" t="str">
        <f t="shared" si="39"/>
        <v>-</v>
      </c>
      <c r="P74" s="45" t="s">
        <v>19</v>
      </c>
      <c r="Q74" s="38" t="s">
        <v>19</v>
      </c>
      <c r="R74" s="32" t="s">
        <v>19</v>
      </c>
      <c r="S74" s="32" t="s">
        <v>19</v>
      </c>
    </row>
    <row r="75" spans="1:19" s="2" customFormat="1" ht="31.5" customHeight="1" x14ac:dyDescent="0.25">
      <c r="A75" s="34"/>
      <c r="B75" s="147" t="s">
        <v>271</v>
      </c>
      <c r="C75" s="130"/>
      <c r="D75" s="131"/>
      <c r="E75" s="45">
        <f>H75</f>
        <v>468.3</v>
      </c>
      <c r="F75" s="45">
        <v>0</v>
      </c>
      <c r="G75" s="45">
        <v>0</v>
      </c>
      <c r="H75" s="45">
        <f>SUM(H76)</f>
        <v>468.3</v>
      </c>
      <c r="I75" s="52">
        <f t="shared" si="23"/>
        <v>0</v>
      </c>
      <c r="J75" s="52">
        <v>0</v>
      </c>
      <c r="K75" s="52">
        <f>SUM(K76)</f>
        <v>0</v>
      </c>
      <c r="L75" s="45">
        <f t="shared" si="24"/>
        <v>0</v>
      </c>
      <c r="M75" s="45">
        <v>0</v>
      </c>
      <c r="N75" s="45">
        <f>SUM(N76)</f>
        <v>0</v>
      </c>
      <c r="O75" s="45">
        <f t="shared" si="25"/>
        <v>0</v>
      </c>
      <c r="P75" s="45">
        <v>0</v>
      </c>
      <c r="Q75" s="45">
        <f>SUM(Q76)</f>
        <v>0</v>
      </c>
      <c r="R75" s="33">
        <v>0</v>
      </c>
      <c r="S75" s="33">
        <v>0</v>
      </c>
    </row>
    <row r="76" spans="1:19" s="2" customFormat="1" ht="61.5" customHeight="1" x14ac:dyDescent="0.25">
      <c r="A76" s="30" t="s">
        <v>126</v>
      </c>
      <c r="B76" s="94" t="s">
        <v>272</v>
      </c>
      <c r="C76" s="60" t="s">
        <v>223</v>
      </c>
      <c r="D76" s="60" t="s">
        <v>28</v>
      </c>
      <c r="E76" s="38">
        <f>H76</f>
        <v>468.3</v>
      </c>
      <c r="F76" s="38"/>
      <c r="G76" s="38" t="s">
        <v>19</v>
      </c>
      <c r="H76" s="38">
        <v>468.3</v>
      </c>
      <c r="I76" s="51" t="str">
        <f t="shared" si="23"/>
        <v>-</v>
      </c>
      <c r="J76" s="51" t="s">
        <v>19</v>
      </c>
      <c r="K76" s="51" t="s">
        <v>19</v>
      </c>
      <c r="L76" s="38" t="str">
        <f t="shared" si="24"/>
        <v>-</v>
      </c>
      <c r="M76" s="38" t="s">
        <v>19</v>
      </c>
      <c r="N76" s="38" t="s">
        <v>19</v>
      </c>
      <c r="O76" s="38" t="str">
        <f t="shared" si="25"/>
        <v>-</v>
      </c>
      <c r="P76" s="45" t="s">
        <v>19</v>
      </c>
      <c r="Q76" s="38" t="s">
        <v>19</v>
      </c>
      <c r="R76" s="33" t="s">
        <v>19</v>
      </c>
      <c r="S76" s="33" t="s">
        <v>19</v>
      </c>
    </row>
    <row r="77" spans="1:19" s="2" customFormat="1" ht="31.5" customHeight="1" x14ac:dyDescent="0.25">
      <c r="A77" s="34"/>
      <c r="B77" s="129" t="s">
        <v>110</v>
      </c>
      <c r="C77" s="129"/>
      <c r="D77" s="129"/>
      <c r="E77" s="45">
        <f>H77</f>
        <v>57451.299999999996</v>
      </c>
      <c r="F77" s="45">
        <v>0</v>
      </c>
      <c r="G77" s="45">
        <v>0</v>
      </c>
      <c r="H77" s="45">
        <f>SUM(H78:H79)</f>
        <v>57451.299999999996</v>
      </c>
      <c r="I77" s="52">
        <f t="shared" si="23"/>
        <v>11568.2</v>
      </c>
      <c r="J77" s="52">
        <v>0</v>
      </c>
      <c r="K77" s="52">
        <f>SUM(K78:K79)</f>
        <v>11568.2</v>
      </c>
      <c r="L77" s="45">
        <f t="shared" si="24"/>
        <v>11455.82201</v>
      </c>
      <c r="M77" s="45">
        <v>0</v>
      </c>
      <c r="N77" s="45">
        <f>SUM(N78:N79)</f>
        <v>11455.82201</v>
      </c>
      <c r="O77" s="45">
        <f t="shared" si="25"/>
        <v>11455.82201</v>
      </c>
      <c r="P77" s="45">
        <v>0</v>
      </c>
      <c r="Q77" s="45">
        <f>SUM(Q78:Q79)</f>
        <v>11455.82201</v>
      </c>
      <c r="R77" s="33">
        <f t="shared" ref="R77:R106" si="40">L77/I77</f>
        <v>0.99028561141750648</v>
      </c>
      <c r="S77" s="33">
        <f t="shared" si="30"/>
        <v>0.99028561141750648</v>
      </c>
    </row>
    <row r="78" spans="1:19" s="2" customFormat="1" ht="89.25" customHeight="1" x14ac:dyDescent="0.25">
      <c r="A78" s="30" t="s">
        <v>127</v>
      </c>
      <c r="B78" s="94" t="s">
        <v>111</v>
      </c>
      <c r="C78" s="60" t="s">
        <v>223</v>
      </c>
      <c r="D78" s="60" t="s">
        <v>3</v>
      </c>
      <c r="E78" s="38">
        <f t="shared" ref="E78:E79" si="41">H78</f>
        <v>57371.199999999997</v>
      </c>
      <c r="F78" s="38"/>
      <c r="G78" s="38" t="s">
        <v>19</v>
      </c>
      <c r="H78" s="51">
        <v>57371.199999999997</v>
      </c>
      <c r="I78" s="51">
        <f t="shared" si="23"/>
        <v>11555.2</v>
      </c>
      <c r="J78" s="51" t="s">
        <v>19</v>
      </c>
      <c r="K78" s="51">
        <v>11555.2</v>
      </c>
      <c r="L78" s="38">
        <f t="shared" si="24"/>
        <v>11455.82201</v>
      </c>
      <c r="M78" s="38" t="s">
        <v>19</v>
      </c>
      <c r="N78" s="38">
        <v>11455.82201</v>
      </c>
      <c r="O78" s="38">
        <f t="shared" si="25"/>
        <v>11455.82201</v>
      </c>
      <c r="P78" s="45" t="s">
        <v>19</v>
      </c>
      <c r="Q78" s="38">
        <f>N78</f>
        <v>11455.82201</v>
      </c>
      <c r="R78" s="32">
        <f t="shared" si="40"/>
        <v>0.99139971701052332</v>
      </c>
      <c r="S78" s="32">
        <f t="shared" si="30"/>
        <v>0.99139971701052332</v>
      </c>
    </row>
    <row r="79" spans="1:19" s="2" customFormat="1" ht="72.75" customHeight="1" x14ac:dyDescent="0.25">
      <c r="A79" s="30" t="s">
        <v>224</v>
      </c>
      <c r="B79" s="92" t="s">
        <v>230</v>
      </c>
      <c r="C79" s="60" t="s">
        <v>27</v>
      </c>
      <c r="D79" s="86" t="s">
        <v>3</v>
      </c>
      <c r="E79" s="38">
        <f t="shared" si="41"/>
        <v>80.099999999999994</v>
      </c>
      <c r="F79" s="38"/>
      <c r="G79" s="38" t="s">
        <v>19</v>
      </c>
      <c r="H79" s="38">
        <v>80.099999999999994</v>
      </c>
      <c r="I79" s="51">
        <f t="shared" si="23"/>
        <v>13</v>
      </c>
      <c r="J79" s="51" t="s">
        <v>19</v>
      </c>
      <c r="K79" s="51">
        <v>13</v>
      </c>
      <c r="L79" s="38" t="str">
        <f t="shared" si="24"/>
        <v>-</v>
      </c>
      <c r="M79" s="38" t="s">
        <v>19</v>
      </c>
      <c r="N79" s="38" t="s">
        <v>19</v>
      </c>
      <c r="O79" s="38" t="str">
        <f t="shared" si="25"/>
        <v>-</v>
      </c>
      <c r="P79" s="45" t="s">
        <v>19</v>
      </c>
      <c r="Q79" s="38" t="s">
        <v>19</v>
      </c>
      <c r="R79" s="32" t="s">
        <v>19</v>
      </c>
      <c r="S79" s="32" t="s">
        <v>19</v>
      </c>
    </row>
    <row r="80" spans="1:19" s="2" customFormat="1" ht="31.5" customHeight="1" x14ac:dyDescent="0.25">
      <c r="A80" s="34"/>
      <c r="B80" s="136" t="s">
        <v>112</v>
      </c>
      <c r="C80" s="136"/>
      <c r="D80" s="136"/>
      <c r="E80" s="45">
        <f t="shared" ref="E80:Q80" si="42">SUM(E81:E82)</f>
        <v>440.5</v>
      </c>
      <c r="F80" s="45">
        <f t="shared" si="42"/>
        <v>0</v>
      </c>
      <c r="G80" s="45">
        <f t="shared" si="42"/>
        <v>0</v>
      </c>
      <c r="H80" s="45">
        <f t="shared" si="42"/>
        <v>440.5</v>
      </c>
      <c r="I80" s="52">
        <f t="shared" si="42"/>
        <v>0</v>
      </c>
      <c r="J80" s="52">
        <f t="shared" si="42"/>
        <v>0</v>
      </c>
      <c r="K80" s="52">
        <f t="shared" si="42"/>
        <v>0</v>
      </c>
      <c r="L80" s="45">
        <f t="shared" si="42"/>
        <v>0</v>
      </c>
      <c r="M80" s="45">
        <f t="shared" si="42"/>
        <v>0</v>
      </c>
      <c r="N80" s="45">
        <f t="shared" si="42"/>
        <v>0</v>
      </c>
      <c r="O80" s="45">
        <f t="shared" si="42"/>
        <v>0</v>
      </c>
      <c r="P80" s="45">
        <f t="shared" si="42"/>
        <v>0</v>
      </c>
      <c r="Q80" s="45">
        <f t="shared" si="42"/>
        <v>0</v>
      </c>
      <c r="R80" s="33">
        <v>0</v>
      </c>
      <c r="S80" s="33">
        <v>0</v>
      </c>
    </row>
    <row r="81" spans="1:19" s="2" customFormat="1" ht="61.5" customHeight="1" x14ac:dyDescent="0.25">
      <c r="A81" s="30" t="s">
        <v>128</v>
      </c>
      <c r="B81" s="95" t="s">
        <v>209</v>
      </c>
      <c r="C81" s="60" t="s">
        <v>223</v>
      </c>
      <c r="D81" s="60" t="s">
        <v>3</v>
      </c>
      <c r="E81" s="38">
        <f t="shared" ref="E81:E84" si="43">H81</f>
        <v>80.2</v>
      </c>
      <c r="F81" s="38"/>
      <c r="G81" s="38" t="s">
        <v>19</v>
      </c>
      <c r="H81" s="38">
        <v>80.2</v>
      </c>
      <c r="I81" s="51" t="str">
        <f t="shared" ref="I81:I82" si="44">K81</f>
        <v>-</v>
      </c>
      <c r="J81" s="51" t="s">
        <v>19</v>
      </c>
      <c r="K81" s="51" t="s">
        <v>19</v>
      </c>
      <c r="L81" s="38" t="str">
        <f t="shared" ref="L81:L82" si="45">N81</f>
        <v>-</v>
      </c>
      <c r="M81" s="38" t="s">
        <v>19</v>
      </c>
      <c r="N81" s="38" t="s">
        <v>19</v>
      </c>
      <c r="O81" s="38" t="str">
        <f t="shared" ref="O81:O82" si="46">Q81</f>
        <v>-</v>
      </c>
      <c r="P81" s="45" t="s">
        <v>19</v>
      </c>
      <c r="Q81" s="38" t="s">
        <v>19</v>
      </c>
      <c r="R81" s="32" t="s">
        <v>19</v>
      </c>
      <c r="S81" s="32" t="s">
        <v>19</v>
      </c>
    </row>
    <row r="82" spans="1:19" s="2" customFormat="1" ht="61.5" customHeight="1" x14ac:dyDescent="0.25">
      <c r="A82" s="30" t="s">
        <v>129</v>
      </c>
      <c r="B82" s="95" t="s">
        <v>312</v>
      </c>
      <c r="C82" s="60" t="s">
        <v>60</v>
      </c>
      <c r="D82" s="60" t="s">
        <v>3</v>
      </c>
      <c r="E82" s="38">
        <f t="shared" si="43"/>
        <v>360.3</v>
      </c>
      <c r="F82" s="38"/>
      <c r="G82" s="38" t="s">
        <v>19</v>
      </c>
      <c r="H82" s="38">
        <v>360.3</v>
      </c>
      <c r="I82" s="51" t="str">
        <f t="shared" si="44"/>
        <v>-</v>
      </c>
      <c r="J82" s="51" t="s">
        <v>19</v>
      </c>
      <c r="K82" s="51" t="s">
        <v>19</v>
      </c>
      <c r="L82" s="38" t="str">
        <f t="shared" si="45"/>
        <v>-</v>
      </c>
      <c r="M82" s="38" t="s">
        <v>19</v>
      </c>
      <c r="N82" s="38" t="s">
        <v>19</v>
      </c>
      <c r="O82" s="38" t="str">
        <f t="shared" si="46"/>
        <v>-</v>
      </c>
      <c r="P82" s="45" t="s">
        <v>19</v>
      </c>
      <c r="Q82" s="38" t="s">
        <v>19</v>
      </c>
      <c r="R82" s="32" t="s">
        <v>19</v>
      </c>
      <c r="S82" s="32" t="s">
        <v>19</v>
      </c>
    </row>
    <row r="83" spans="1:19" s="2" customFormat="1" ht="60" customHeight="1" x14ac:dyDescent="0.25">
      <c r="A83" s="34"/>
      <c r="B83" s="129" t="s">
        <v>113</v>
      </c>
      <c r="C83" s="129"/>
      <c r="D83" s="129"/>
      <c r="E83" s="45">
        <f t="shared" si="43"/>
        <v>0</v>
      </c>
      <c r="F83" s="45">
        <v>0</v>
      </c>
      <c r="G83" s="45">
        <v>0</v>
      </c>
      <c r="H83" s="45">
        <f>SUM(H84)</f>
        <v>0</v>
      </c>
      <c r="I83" s="52">
        <f>K83</f>
        <v>0</v>
      </c>
      <c r="J83" s="52">
        <v>0</v>
      </c>
      <c r="K83" s="52">
        <f>SUM(K84)</f>
        <v>0</v>
      </c>
      <c r="L83" s="45">
        <f>N83</f>
        <v>0</v>
      </c>
      <c r="M83" s="45">
        <v>0</v>
      </c>
      <c r="N83" s="45">
        <f>SUM(N84)</f>
        <v>0</v>
      </c>
      <c r="O83" s="45">
        <f>Q83</f>
        <v>0</v>
      </c>
      <c r="P83" s="45">
        <v>0</v>
      </c>
      <c r="Q83" s="45">
        <f>SUM(Q84)</f>
        <v>0</v>
      </c>
      <c r="R83" s="33">
        <v>0</v>
      </c>
      <c r="S83" s="33">
        <v>0</v>
      </c>
    </row>
    <row r="84" spans="1:19" s="2" customFormat="1" ht="61.5" hidden="1" customHeight="1" x14ac:dyDescent="0.25">
      <c r="A84" s="30" t="s">
        <v>130</v>
      </c>
      <c r="B84" s="39" t="s">
        <v>114</v>
      </c>
      <c r="C84" s="31" t="s">
        <v>27</v>
      </c>
      <c r="D84" s="31" t="s">
        <v>28</v>
      </c>
      <c r="E84" s="38" t="str">
        <f t="shared" si="43"/>
        <v>-</v>
      </c>
      <c r="F84" s="38"/>
      <c r="G84" s="38" t="s">
        <v>19</v>
      </c>
      <c r="H84" s="38" t="s">
        <v>19</v>
      </c>
      <c r="I84" s="51" t="str">
        <f>K84</f>
        <v>-</v>
      </c>
      <c r="J84" s="51" t="s">
        <v>19</v>
      </c>
      <c r="K84" s="51" t="s">
        <v>19</v>
      </c>
      <c r="L84" s="38" t="str">
        <f>N84</f>
        <v>-</v>
      </c>
      <c r="M84" s="38" t="s">
        <v>19</v>
      </c>
      <c r="N84" s="38" t="s">
        <v>19</v>
      </c>
      <c r="O84" s="38" t="str">
        <f>Q84</f>
        <v>-</v>
      </c>
      <c r="P84" s="45" t="s">
        <v>19</v>
      </c>
      <c r="Q84" s="38" t="s">
        <v>19</v>
      </c>
      <c r="R84" s="33" t="e">
        <f t="shared" si="40"/>
        <v>#VALUE!</v>
      </c>
      <c r="S84" s="33" t="e">
        <f t="shared" si="30"/>
        <v>#VALUE!</v>
      </c>
    </row>
    <row r="85" spans="1:19" s="2" customFormat="1" ht="52.5" customHeight="1" x14ac:dyDescent="0.25">
      <c r="A85" s="34"/>
      <c r="B85" s="129" t="s">
        <v>298</v>
      </c>
      <c r="C85" s="129"/>
      <c r="D85" s="129"/>
      <c r="E85" s="45">
        <f>H85</f>
        <v>796.3</v>
      </c>
      <c r="F85" s="45">
        <f t="shared" ref="F85:P85" si="47">SUM(F86:F89)</f>
        <v>0</v>
      </c>
      <c r="G85" s="45">
        <f>SUM(G86:G91)</f>
        <v>0</v>
      </c>
      <c r="H85" s="45">
        <f>SUM(H86:H91)</f>
        <v>796.3</v>
      </c>
      <c r="I85" s="52">
        <f>K85</f>
        <v>29.9</v>
      </c>
      <c r="J85" s="52">
        <f>SUM(J86:J91)</f>
        <v>0</v>
      </c>
      <c r="K85" s="52">
        <f>SUM(K86:K91)</f>
        <v>29.9</v>
      </c>
      <c r="L85" s="45">
        <f>N85</f>
        <v>20</v>
      </c>
      <c r="M85" s="45">
        <f>SUM(M86:M91)</f>
        <v>0</v>
      </c>
      <c r="N85" s="45">
        <f>SUM(N86:N91)</f>
        <v>20</v>
      </c>
      <c r="O85" s="45">
        <f>Q85</f>
        <v>20</v>
      </c>
      <c r="P85" s="45">
        <f t="shared" si="47"/>
        <v>0</v>
      </c>
      <c r="Q85" s="45">
        <f>SUM(Q86:Q91)</f>
        <v>20</v>
      </c>
      <c r="R85" s="33">
        <f t="shared" si="40"/>
        <v>0.66889632107023411</v>
      </c>
      <c r="S85" s="33">
        <f t="shared" si="30"/>
        <v>0.66889632107023411</v>
      </c>
    </row>
    <row r="86" spans="1:19" s="2" customFormat="1" ht="69.75" customHeight="1" x14ac:dyDescent="0.25">
      <c r="A86" s="30" t="s">
        <v>131</v>
      </c>
      <c r="B86" s="95" t="s">
        <v>299</v>
      </c>
      <c r="C86" s="60" t="s">
        <v>60</v>
      </c>
      <c r="D86" s="60" t="s">
        <v>28</v>
      </c>
      <c r="E86" s="38">
        <f t="shared" ref="E86:E91" si="48">H86</f>
        <v>29.9</v>
      </c>
      <c r="F86" s="38"/>
      <c r="G86" s="38" t="s">
        <v>19</v>
      </c>
      <c r="H86" s="88">
        <v>29.9</v>
      </c>
      <c r="I86" s="51">
        <f t="shared" ref="I86:I91" si="49">K86</f>
        <v>29.9</v>
      </c>
      <c r="J86" s="51" t="s">
        <v>19</v>
      </c>
      <c r="K86" s="51">
        <v>29.9</v>
      </c>
      <c r="L86" s="38">
        <f t="shared" ref="L86:L91" si="50">N86</f>
        <v>20</v>
      </c>
      <c r="M86" s="38" t="s">
        <v>19</v>
      </c>
      <c r="N86" s="38">
        <v>20</v>
      </c>
      <c r="O86" s="38">
        <f t="shared" ref="O86:O91" si="51">Q86</f>
        <v>20</v>
      </c>
      <c r="P86" s="45" t="s">
        <v>19</v>
      </c>
      <c r="Q86" s="38">
        <v>20</v>
      </c>
      <c r="R86" s="32">
        <f t="shared" si="40"/>
        <v>0.66889632107023411</v>
      </c>
      <c r="S86" s="32">
        <f t="shared" si="30"/>
        <v>0.66889632107023411</v>
      </c>
    </row>
    <row r="87" spans="1:19" s="2" customFormat="1" ht="73.5" customHeight="1" x14ac:dyDescent="0.25">
      <c r="A87" s="30" t="s">
        <v>132</v>
      </c>
      <c r="B87" s="95" t="s">
        <v>300</v>
      </c>
      <c r="C87" s="60" t="s">
        <v>60</v>
      </c>
      <c r="D87" s="60" t="s">
        <v>28</v>
      </c>
      <c r="E87" s="38">
        <f t="shared" si="48"/>
        <v>160.1</v>
      </c>
      <c r="F87" s="38"/>
      <c r="G87" s="38" t="s">
        <v>19</v>
      </c>
      <c r="H87" s="88">
        <v>160.1</v>
      </c>
      <c r="I87" s="51" t="str">
        <f t="shared" si="49"/>
        <v>-</v>
      </c>
      <c r="J87" s="51" t="s">
        <v>19</v>
      </c>
      <c r="K87" s="51" t="s">
        <v>19</v>
      </c>
      <c r="L87" s="38" t="str">
        <f t="shared" si="50"/>
        <v>-</v>
      </c>
      <c r="M87" s="38" t="s">
        <v>19</v>
      </c>
      <c r="N87" s="38" t="s">
        <v>19</v>
      </c>
      <c r="O87" s="38" t="str">
        <f t="shared" si="51"/>
        <v>-</v>
      </c>
      <c r="P87" s="45" t="s">
        <v>19</v>
      </c>
      <c r="Q87" s="38" t="s">
        <v>19</v>
      </c>
      <c r="R87" s="32" t="s">
        <v>19</v>
      </c>
      <c r="S87" s="32" t="s">
        <v>19</v>
      </c>
    </row>
    <row r="88" spans="1:19" s="2" customFormat="1" ht="73.5" customHeight="1" x14ac:dyDescent="0.25">
      <c r="A88" s="30" t="s">
        <v>210</v>
      </c>
      <c r="B88" s="95" t="s">
        <v>301</v>
      </c>
      <c r="C88" s="60" t="s">
        <v>60</v>
      </c>
      <c r="D88" s="60" t="s">
        <v>28</v>
      </c>
      <c r="E88" s="38">
        <f t="shared" si="48"/>
        <v>68</v>
      </c>
      <c r="F88" s="38"/>
      <c r="G88" s="38" t="s">
        <v>19</v>
      </c>
      <c r="H88" s="88">
        <v>68</v>
      </c>
      <c r="I88" s="51" t="str">
        <f t="shared" si="49"/>
        <v>-</v>
      </c>
      <c r="J88" s="51" t="s">
        <v>19</v>
      </c>
      <c r="K88" s="51" t="s">
        <v>19</v>
      </c>
      <c r="L88" s="38" t="str">
        <f t="shared" si="50"/>
        <v>-</v>
      </c>
      <c r="M88" s="38" t="s">
        <v>19</v>
      </c>
      <c r="N88" s="38" t="s">
        <v>19</v>
      </c>
      <c r="O88" s="38" t="str">
        <f t="shared" si="51"/>
        <v>-</v>
      </c>
      <c r="P88" s="45" t="s">
        <v>19</v>
      </c>
      <c r="Q88" s="38" t="s">
        <v>19</v>
      </c>
      <c r="R88" s="32" t="s">
        <v>19</v>
      </c>
      <c r="S88" s="32" t="s">
        <v>19</v>
      </c>
    </row>
    <row r="89" spans="1:19" s="2" customFormat="1" ht="85.5" customHeight="1" x14ac:dyDescent="0.25">
      <c r="A89" s="30" t="s">
        <v>211</v>
      </c>
      <c r="B89" s="95" t="s">
        <v>302</v>
      </c>
      <c r="C89" s="60" t="s">
        <v>60</v>
      </c>
      <c r="D89" s="60" t="s">
        <v>28</v>
      </c>
      <c r="E89" s="38">
        <f t="shared" si="48"/>
        <v>63.3</v>
      </c>
      <c r="F89" s="38"/>
      <c r="G89" s="38" t="s">
        <v>19</v>
      </c>
      <c r="H89" s="88">
        <v>63.3</v>
      </c>
      <c r="I89" s="51" t="str">
        <f t="shared" si="49"/>
        <v>-</v>
      </c>
      <c r="J89" s="51" t="s">
        <v>19</v>
      </c>
      <c r="K89" s="51" t="s">
        <v>19</v>
      </c>
      <c r="L89" s="38" t="str">
        <f t="shared" si="50"/>
        <v>-</v>
      </c>
      <c r="M89" s="38" t="s">
        <v>19</v>
      </c>
      <c r="N89" s="38" t="s">
        <v>19</v>
      </c>
      <c r="O89" s="38" t="str">
        <f t="shared" si="51"/>
        <v>-</v>
      </c>
      <c r="P89" s="45" t="s">
        <v>19</v>
      </c>
      <c r="Q89" s="38" t="s">
        <v>19</v>
      </c>
      <c r="R89" s="32" t="s">
        <v>19</v>
      </c>
      <c r="S89" s="32" t="s">
        <v>19</v>
      </c>
    </row>
    <row r="90" spans="1:19" s="2" customFormat="1" ht="85.5" customHeight="1" x14ac:dyDescent="0.25">
      <c r="A90" s="30" t="s">
        <v>211</v>
      </c>
      <c r="B90" s="95" t="s">
        <v>303</v>
      </c>
      <c r="C90" s="60" t="s">
        <v>60</v>
      </c>
      <c r="D90" s="87" t="s">
        <v>3</v>
      </c>
      <c r="E90" s="38">
        <f t="shared" ref="E90" si="52">H90</f>
        <v>65</v>
      </c>
      <c r="F90" s="38"/>
      <c r="G90" s="38" t="s">
        <v>19</v>
      </c>
      <c r="H90" s="88">
        <f>40+25</f>
        <v>65</v>
      </c>
      <c r="I90" s="51" t="str">
        <f t="shared" ref="I90" si="53">K90</f>
        <v>-</v>
      </c>
      <c r="J90" s="51" t="s">
        <v>19</v>
      </c>
      <c r="K90" s="51" t="s">
        <v>19</v>
      </c>
      <c r="L90" s="38" t="str">
        <f t="shared" ref="L90" si="54">N90</f>
        <v>-</v>
      </c>
      <c r="M90" s="38" t="s">
        <v>19</v>
      </c>
      <c r="N90" s="38" t="s">
        <v>19</v>
      </c>
      <c r="O90" s="38" t="str">
        <f t="shared" ref="O90" si="55">Q90</f>
        <v>-</v>
      </c>
      <c r="P90" s="45" t="s">
        <v>19</v>
      </c>
      <c r="Q90" s="38" t="s">
        <v>19</v>
      </c>
      <c r="R90" s="32" t="s">
        <v>19</v>
      </c>
      <c r="S90" s="32" t="s">
        <v>19</v>
      </c>
    </row>
    <row r="91" spans="1:19" s="2" customFormat="1" ht="73.5" customHeight="1" x14ac:dyDescent="0.25">
      <c r="A91" s="30" t="s">
        <v>226</v>
      </c>
      <c r="B91" s="95" t="s">
        <v>304</v>
      </c>
      <c r="C91" s="60" t="s">
        <v>60</v>
      </c>
      <c r="D91" s="87" t="s">
        <v>28</v>
      </c>
      <c r="E91" s="38">
        <f t="shared" si="48"/>
        <v>410</v>
      </c>
      <c r="F91" s="38"/>
      <c r="G91" s="38" t="s">
        <v>19</v>
      </c>
      <c r="H91" s="88">
        <v>410</v>
      </c>
      <c r="I91" s="51" t="str">
        <f t="shared" si="49"/>
        <v>-</v>
      </c>
      <c r="J91" s="51" t="s">
        <v>19</v>
      </c>
      <c r="K91" s="51" t="s">
        <v>19</v>
      </c>
      <c r="L91" s="38" t="str">
        <f t="shared" si="50"/>
        <v>-</v>
      </c>
      <c r="M91" s="38" t="s">
        <v>19</v>
      </c>
      <c r="N91" s="38" t="s">
        <v>19</v>
      </c>
      <c r="O91" s="38" t="str">
        <f t="shared" si="51"/>
        <v>-</v>
      </c>
      <c r="P91" s="45" t="s">
        <v>19</v>
      </c>
      <c r="Q91" s="38" t="s">
        <v>19</v>
      </c>
      <c r="R91" s="32" t="s">
        <v>19</v>
      </c>
      <c r="S91" s="32" t="s">
        <v>19</v>
      </c>
    </row>
    <row r="92" spans="1:19" s="2" customFormat="1" x14ac:dyDescent="0.25">
      <c r="A92" s="30"/>
      <c r="B92" s="148" t="s">
        <v>225</v>
      </c>
      <c r="C92" s="149"/>
      <c r="D92" s="150"/>
      <c r="E92" s="45">
        <f>H92</f>
        <v>0</v>
      </c>
      <c r="F92" s="45"/>
      <c r="G92" s="45">
        <v>0</v>
      </c>
      <c r="H92" s="45">
        <f t="shared" ref="H92:Q92" si="56">SUM(H93:H93)</f>
        <v>0</v>
      </c>
      <c r="I92" s="52">
        <f t="shared" si="56"/>
        <v>0</v>
      </c>
      <c r="J92" s="52">
        <f t="shared" si="56"/>
        <v>0</v>
      </c>
      <c r="K92" s="52">
        <f t="shared" si="56"/>
        <v>0</v>
      </c>
      <c r="L92" s="45">
        <f t="shared" si="56"/>
        <v>0</v>
      </c>
      <c r="M92" s="45">
        <f t="shared" si="56"/>
        <v>0</v>
      </c>
      <c r="N92" s="45">
        <f t="shared" si="56"/>
        <v>0</v>
      </c>
      <c r="O92" s="45">
        <f t="shared" si="56"/>
        <v>0</v>
      </c>
      <c r="P92" s="45">
        <f t="shared" si="56"/>
        <v>0</v>
      </c>
      <c r="Q92" s="45">
        <f t="shared" si="56"/>
        <v>0</v>
      </c>
      <c r="R92" s="33">
        <v>0</v>
      </c>
      <c r="S92" s="33">
        <v>0</v>
      </c>
    </row>
    <row r="93" spans="1:19" s="2" customFormat="1" ht="33" hidden="1" x14ac:dyDescent="0.25">
      <c r="A93" s="30" t="s">
        <v>212</v>
      </c>
      <c r="B93" s="39" t="s">
        <v>59</v>
      </c>
      <c r="C93" s="31" t="s">
        <v>60</v>
      </c>
      <c r="D93" s="31" t="s">
        <v>28</v>
      </c>
      <c r="E93" s="38" t="str">
        <f t="shared" ref="E93" si="57">H93</f>
        <v>-</v>
      </c>
      <c r="F93" s="38"/>
      <c r="G93" s="38" t="s">
        <v>19</v>
      </c>
      <c r="H93" s="38" t="s">
        <v>19</v>
      </c>
      <c r="I93" s="51" t="str">
        <f t="shared" ref="I93" si="58">K93</f>
        <v>-</v>
      </c>
      <c r="J93" s="51" t="s">
        <v>19</v>
      </c>
      <c r="K93" s="51" t="s">
        <v>19</v>
      </c>
      <c r="L93" s="38" t="str">
        <f t="shared" ref="L93" si="59">N93</f>
        <v>-</v>
      </c>
      <c r="M93" s="38" t="s">
        <v>19</v>
      </c>
      <c r="N93" s="38" t="s">
        <v>19</v>
      </c>
      <c r="O93" s="38" t="str">
        <f t="shared" ref="O93" si="60">Q93</f>
        <v>-</v>
      </c>
      <c r="P93" s="45" t="s">
        <v>19</v>
      </c>
      <c r="Q93" s="38" t="s">
        <v>19</v>
      </c>
      <c r="R93" s="33" t="e">
        <f t="shared" si="40"/>
        <v>#VALUE!</v>
      </c>
      <c r="S93" s="33" t="e">
        <f t="shared" si="30"/>
        <v>#VALUE!</v>
      </c>
    </row>
    <row r="94" spans="1:19" s="2" customFormat="1" x14ac:dyDescent="0.25">
      <c r="A94" s="30"/>
      <c r="B94" s="148" t="s">
        <v>227</v>
      </c>
      <c r="C94" s="149"/>
      <c r="D94" s="150"/>
      <c r="E94" s="45">
        <f>H94</f>
        <v>4535.8</v>
      </c>
      <c r="F94" s="45">
        <f t="shared" ref="F94:F104" si="61">F95</f>
        <v>0</v>
      </c>
      <c r="G94" s="45">
        <f>SUM(G95:G97)</f>
        <v>0</v>
      </c>
      <c r="H94" s="45">
        <f>SUM(H95:H97)</f>
        <v>4535.8</v>
      </c>
      <c r="I94" s="52">
        <v>0</v>
      </c>
      <c r="J94" s="52">
        <f>SUM(J95:J97)</f>
        <v>0</v>
      </c>
      <c r="K94" s="52">
        <f>SUM(K95:K97)</f>
        <v>0</v>
      </c>
      <c r="L94" s="45">
        <v>0</v>
      </c>
      <c r="M94" s="45">
        <f>SUM(M95:M97)</f>
        <v>0</v>
      </c>
      <c r="N94" s="45">
        <f>SUM(N95:N97)</f>
        <v>0</v>
      </c>
      <c r="O94" s="45">
        <v>0</v>
      </c>
      <c r="P94" s="45">
        <f>SUM(P95:P97)</f>
        <v>0</v>
      </c>
      <c r="Q94" s="45">
        <f>SUM(Q95:Q97)</f>
        <v>0</v>
      </c>
      <c r="R94" s="33">
        <v>0</v>
      </c>
      <c r="S94" s="33">
        <v>0</v>
      </c>
    </row>
    <row r="95" spans="1:19" s="2" customFormat="1" ht="82.5" x14ac:dyDescent="0.25">
      <c r="A95" s="30" t="s">
        <v>213</v>
      </c>
      <c r="B95" s="39" t="s">
        <v>228</v>
      </c>
      <c r="C95" s="31" t="s">
        <v>223</v>
      </c>
      <c r="D95" s="31" t="s">
        <v>28</v>
      </c>
      <c r="E95" s="38">
        <f>H95</f>
        <v>2135.1999999999998</v>
      </c>
      <c r="F95" s="38"/>
      <c r="G95" s="38" t="s">
        <v>19</v>
      </c>
      <c r="H95" s="38">
        <v>2135.1999999999998</v>
      </c>
      <c r="I95" s="51" t="str">
        <f t="shared" ref="I95:I97" si="62">K95</f>
        <v>-</v>
      </c>
      <c r="J95" s="51" t="s">
        <v>19</v>
      </c>
      <c r="K95" s="51" t="s">
        <v>19</v>
      </c>
      <c r="L95" s="38" t="str">
        <f t="shared" ref="L95:L97" si="63">N95</f>
        <v>-</v>
      </c>
      <c r="M95" s="38" t="s">
        <v>19</v>
      </c>
      <c r="N95" s="38" t="s">
        <v>19</v>
      </c>
      <c r="O95" s="38" t="str">
        <f t="shared" ref="O95:O97" si="64">Q95</f>
        <v>-</v>
      </c>
      <c r="P95" s="45" t="s">
        <v>19</v>
      </c>
      <c r="Q95" s="38" t="s">
        <v>19</v>
      </c>
      <c r="R95" s="32" t="s">
        <v>19</v>
      </c>
      <c r="S95" s="32" t="s">
        <v>19</v>
      </c>
    </row>
    <row r="96" spans="1:19" s="2" customFormat="1" ht="33" x14ac:dyDescent="0.25">
      <c r="A96" s="30" t="s">
        <v>229</v>
      </c>
      <c r="B96" s="95" t="s">
        <v>305</v>
      </c>
      <c r="C96" s="60" t="s">
        <v>60</v>
      </c>
      <c r="D96" s="60" t="s">
        <v>28</v>
      </c>
      <c r="E96" s="38">
        <f>H96</f>
        <v>861.9</v>
      </c>
      <c r="F96" s="38"/>
      <c r="G96" s="38" t="s">
        <v>19</v>
      </c>
      <c r="H96" s="38">
        <v>861.9</v>
      </c>
      <c r="I96" s="51" t="str">
        <f t="shared" ref="I96" si="65">K96</f>
        <v>-</v>
      </c>
      <c r="J96" s="51" t="s">
        <v>19</v>
      </c>
      <c r="K96" s="51" t="s">
        <v>19</v>
      </c>
      <c r="L96" s="38" t="str">
        <f t="shared" ref="L96" si="66">N96</f>
        <v>-</v>
      </c>
      <c r="M96" s="38" t="s">
        <v>19</v>
      </c>
      <c r="N96" s="38" t="s">
        <v>19</v>
      </c>
      <c r="O96" s="38" t="str">
        <f t="shared" ref="O96" si="67">Q96</f>
        <v>-</v>
      </c>
      <c r="P96" s="45" t="s">
        <v>19</v>
      </c>
      <c r="Q96" s="38" t="s">
        <v>19</v>
      </c>
      <c r="R96" s="32" t="s">
        <v>19</v>
      </c>
      <c r="S96" s="32" t="s">
        <v>19</v>
      </c>
    </row>
    <row r="97" spans="1:19" s="2" customFormat="1" ht="49.5" x14ac:dyDescent="0.25">
      <c r="A97" s="30" t="s">
        <v>326</v>
      </c>
      <c r="B97" s="95" t="s">
        <v>306</v>
      </c>
      <c r="C97" s="60" t="s">
        <v>60</v>
      </c>
      <c r="D97" s="60" t="s">
        <v>28</v>
      </c>
      <c r="E97" s="38">
        <f>H97</f>
        <v>1538.7</v>
      </c>
      <c r="F97" s="38"/>
      <c r="G97" s="38" t="s">
        <v>19</v>
      </c>
      <c r="H97" s="38">
        <v>1538.7</v>
      </c>
      <c r="I97" s="51" t="str">
        <f t="shared" si="62"/>
        <v>-</v>
      </c>
      <c r="J97" s="51" t="s">
        <v>19</v>
      </c>
      <c r="K97" s="51" t="s">
        <v>19</v>
      </c>
      <c r="L97" s="38" t="str">
        <f t="shared" si="63"/>
        <v>-</v>
      </c>
      <c r="M97" s="38" t="s">
        <v>19</v>
      </c>
      <c r="N97" s="38" t="s">
        <v>19</v>
      </c>
      <c r="O97" s="38" t="str">
        <f t="shared" si="64"/>
        <v>-</v>
      </c>
      <c r="P97" s="45" t="s">
        <v>19</v>
      </c>
      <c r="Q97" s="38" t="s">
        <v>19</v>
      </c>
      <c r="R97" s="32" t="s">
        <v>19</v>
      </c>
      <c r="S97" s="32" t="s">
        <v>19</v>
      </c>
    </row>
    <row r="98" spans="1:19" s="2" customFormat="1" x14ac:dyDescent="0.25">
      <c r="A98" s="30"/>
      <c r="B98" s="148" t="s">
        <v>273</v>
      </c>
      <c r="C98" s="149"/>
      <c r="D98" s="150"/>
      <c r="E98" s="45">
        <f>E99</f>
        <v>1408</v>
      </c>
      <c r="F98" s="45">
        <f t="shared" si="61"/>
        <v>0</v>
      </c>
      <c r="G98" s="45">
        <v>0</v>
      </c>
      <c r="H98" s="45">
        <f t="shared" ref="H98:H104" si="68">H99</f>
        <v>1408</v>
      </c>
      <c r="I98" s="52">
        <v>0</v>
      </c>
      <c r="J98" s="52">
        <v>0</v>
      </c>
      <c r="K98" s="52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33">
        <v>0</v>
      </c>
      <c r="S98" s="33">
        <v>0</v>
      </c>
    </row>
    <row r="99" spans="1:19" s="2" customFormat="1" ht="33" x14ac:dyDescent="0.25">
      <c r="A99" s="30" t="s">
        <v>274</v>
      </c>
      <c r="B99" s="39" t="s">
        <v>275</v>
      </c>
      <c r="C99" s="31" t="s">
        <v>60</v>
      </c>
      <c r="D99" s="31" t="s">
        <v>28</v>
      </c>
      <c r="E99" s="38">
        <f>H99</f>
        <v>1408</v>
      </c>
      <c r="F99" s="38"/>
      <c r="G99" s="38" t="s">
        <v>19</v>
      </c>
      <c r="H99" s="38">
        <v>1408</v>
      </c>
      <c r="I99" s="51" t="str">
        <f t="shared" ref="I99" si="69">K99</f>
        <v>-</v>
      </c>
      <c r="J99" s="51" t="s">
        <v>19</v>
      </c>
      <c r="K99" s="51" t="s">
        <v>19</v>
      </c>
      <c r="L99" s="38" t="str">
        <f t="shared" ref="L99" si="70">N99</f>
        <v>-</v>
      </c>
      <c r="M99" s="38" t="s">
        <v>19</v>
      </c>
      <c r="N99" s="38" t="s">
        <v>19</v>
      </c>
      <c r="O99" s="38" t="str">
        <f t="shared" ref="O99" si="71">Q99</f>
        <v>-</v>
      </c>
      <c r="P99" s="45" t="s">
        <v>19</v>
      </c>
      <c r="Q99" s="38" t="s">
        <v>19</v>
      </c>
      <c r="R99" s="33" t="s">
        <v>19</v>
      </c>
      <c r="S99" s="33" t="s">
        <v>19</v>
      </c>
    </row>
    <row r="100" spans="1:19" s="2" customFormat="1" x14ac:dyDescent="0.25">
      <c r="A100" s="30"/>
      <c r="B100" s="148" t="s">
        <v>307</v>
      </c>
      <c r="C100" s="149"/>
      <c r="D100" s="150"/>
      <c r="E100" s="45">
        <f>E101</f>
        <v>207.9</v>
      </c>
      <c r="F100" s="45">
        <f t="shared" si="61"/>
        <v>0</v>
      </c>
      <c r="G100" s="45">
        <v>0</v>
      </c>
      <c r="H100" s="45">
        <f t="shared" si="68"/>
        <v>207.9</v>
      </c>
      <c r="I100" s="52">
        <v>0</v>
      </c>
      <c r="J100" s="52">
        <v>0</v>
      </c>
      <c r="K100" s="52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33">
        <v>0</v>
      </c>
      <c r="S100" s="33">
        <v>0</v>
      </c>
    </row>
    <row r="101" spans="1:19" s="2" customFormat="1" ht="33" x14ac:dyDescent="0.25">
      <c r="A101" s="30" t="s">
        <v>327</v>
      </c>
      <c r="B101" s="94" t="s">
        <v>308</v>
      </c>
      <c r="C101" s="60" t="s">
        <v>60</v>
      </c>
      <c r="D101" s="60" t="s">
        <v>28</v>
      </c>
      <c r="E101" s="38">
        <f>H101</f>
        <v>207.9</v>
      </c>
      <c r="F101" s="38"/>
      <c r="G101" s="38" t="s">
        <v>19</v>
      </c>
      <c r="H101" s="38">
        <v>207.9</v>
      </c>
      <c r="I101" s="51" t="str">
        <f t="shared" ref="I101" si="72">K101</f>
        <v>-</v>
      </c>
      <c r="J101" s="51" t="s">
        <v>19</v>
      </c>
      <c r="K101" s="51" t="s">
        <v>19</v>
      </c>
      <c r="L101" s="38" t="str">
        <f t="shared" ref="L101" si="73">N101</f>
        <v>-</v>
      </c>
      <c r="M101" s="38" t="s">
        <v>19</v>
      </c>
      <c r="N101" s="38" t="s">
        <v>19</v>
      </c>
      <c r="O101" s="38" t="str">
        <f t="shared" ref="O101" si="74">Q101</f>
        <v>-</v>
      </c>
      <c r="P101" s="45" t="s">
        <v>19</v>
      </c>
      <c r="Q101" s="38" t="s">
        <v>19</v>
      </c>
      <c r="R101" s="32" t="s">
        <v>19</v>
      </c>
      <c r="S101" s="32" t="s">
        <v>19</v>
      </c>
    </row>
    <row r="102" spans="1:19" s="2" customFormat="1" x14ac:dyDescent="0.25">
      <c r="A102" s="30"/>
      <c r="B102" s="148" t="s">
        <v>309</v>
      </c>
      <c r="C102" s="149"/>
      <c r="D102" s="150"/>
      <c r="E102" s="45">
        <f>E103</f>
        <v>475.8</v>
      </c>
      <c r="F102" s="45">
        <f t="shared" si="61"/>
        <v>0</v>
      </c>
      <c r="G102" s="45">
        <v>0</v>
      </c>
      <c r="H102" s="45">
        <f t="shared" si="68"/>
        <v>475.8</v>
      </c>
      <c r="I102" s="52">
        <v>0</v>
      </c>
      <c r="J102" s="52">
        <v>0</v>
      </c>
      <c r="K102" s="52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  <c r="R102" s="33">
        <v>0</v>
      </c>
      <c r="S102" s="33">
        <v>0</v>
      </c>
    </row>
    <row r="103" spans="1:19" s="2" customFormat="1" ht="49.5" x14ac:dyDescent="0.25">
      <c r="A103" s="30" t="s">
        <v>328</v>
      </c>
      <c r="B103" s="95" t="s">
        <v>310</v>
      </c>
      <c r="C103" s="60" t="s">
        <v>60</v>
      </c>
      <c r="D103" s="60" t="s">
        <v>28</v>
      </c>
      <c r="E103" s="38">
        <f>H103</f>
        <v>475.8</v>
      </c>
      <c r="F103" s="38"/>
      <c r="G103" s="38" t="s">
        <v>19</v>
      </c>
      <c r="H103" s="38">
        <v>475.8</v>
      </c>
      <c r="I103" s="51" t="str">
        <f t="shared" ref="I103" si="75">K103</f>
        <v>-</v>
      </c>
      <c r="J103" s="51" t="s">
        <v>19</v>
      </c>
      <c r="K103" s="51" t="s">
        <v>19</v>
      </c>
      <c r="L103" s="38" t="str">
        <f t="shared" ref="L103" si="76">N103</f>
        <v>-</v>
      </c>
      <c r="M103" s="38" t="s">
        <v>19</v>
      </c>
      <c r="N103" s="38" t="s">
        <v>19</v>
      </c>
      <c r="O103" s="38" t="str">
        <f t="shared" ref="O103" si="77">Q103</f>
        <v>-</v>
      </c>
      <c r="P103" s="45" t="s">
        <v>19</v>
      </c>
      <c r="Q103" s="38" t="s">
        <v>19</v>
      </c>
      <c r="R103" s="32" t="s">
        <v>19</v>
      </c>
      <c r="S103" s="32" t="s">
        <v>19</v>
      </c>
    </row>
    <row r="104" spans="1:19" s="2" customFormat="1" x14ac:dyDescent="0.25">
      <c r="A104" s="30"/>
      <c r="B104" s="148" t="s">
        <v>332</v>
      </c>
      <c r="C104" s="149"/>
      <c r="D104" s="150"/>
      <c r="E104" s="45">
        <f>E105</f>
        <v>10</v>
      </c>
      <c r="F104" s="45">
        <f t="shared" si="61"/>
        <v>0</v>
      </c>
      <c r="G104" s="45">
        <v>0</v>
      </c>
      <c r="H104" s="45">
        <f t="shared" si="68"/>
        <v>10</v>
      </c>
      <c r="I104" s="52">
        <v>0</v>
      </c>
      <c r="J104" s="52">
        <v>0</v>
      </c>
      <c r="K104" s="52">
        <v>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0</v>
      </c>
      <c r="R104" s="33">
        <v>0</v>
      </c>
      <c r="S104" s="33">
        <v>0</v>
      </c>
    </row>
    <row r="105" spans="1:19" s="2" customFormat="1" ht="33" x14ac:dyDescent="0.25">
      <c r="A105" s="30" t="s">
        <v>334</v>
      </c>
      <c r="B105" s="95" t="s">
        <v>333</v>
      </c>
      <c r="C105" s="60" t="s">
        <v>60</v>
      </c>
      <c r="D105" s="60" t="s">
        <v>3</v>
      </c>
      <c r="E105" s="38">
        <f>H105</f>
        <v>10</v>
      </c>
      <c r="F105" s="38"/>
      <c r="G105" s="38" t="s">
        <v>19</v>
      </c>
      <c r="H105" s="38">
        <v>10</v>
      </c>
      <c r="I105" s="51" t="str">
        <f t="shared" ref="I105" si="78">K105</f>
        <v>-</v>
      </c>
      <c r="J105" s="51" t="s">
        <v>19</v>
      </c>
      <c r="K105" s="51" t="s">
        <v>19</v>
      </c>
      <c r="L105" s="38" t="str">
        <f t="shared" ref="L105" si="79">N105</f>
        <v>-</v>
      </c>
      <c r="M105" s="38" t="s">
        <v>19</v>
      </c>
      <c r="N105" s="38" t="s">
        <v>19</v>
      </c>
      <c r="O105" s="38" t="str">
        <f t="shared" ref="O105" si="80">Q105</f>
        <v>-</v>
      </c>
      <c r="P105" s="45" t="s">
        <v>19</v>
      </c>
      <c r="Q105" s="38" t="s">
        <v>19</v>
      </c>
      <c r="R105" s="32" t="s">
        <v>19</v>
      </c>
      <c r="S105" s="32" t="s">
        <v>19</v>
      </c>
    </row>
    <row r="106" spans="1:19" s="2" customFormat="1" x14ac:dyDescent="0.25">
      <c r="A106" s="35"/>
      <c r="B106" s="70" t="s">
        <v>2</v>
      </c>
      <c r="C106" s="70"/>
      <c r="D106" s="51"/>
      <c r="E106" s="45">
        <f>E6+E12+E29+E75+E77+E80+E83+E85+E92+E94+E98+E100+E102+E104</f>
        <v>245260.29999999993</v>
      </c>
      <c r="F106" s="45">
        <f t="shared" ref="F106:Q106" si="81">F6+F12+F29+F75+F77+F80+F83+F85+F92+F94+F98+F100+F102+F104</f>
        <v>0</v>
      </c>
      <c r="G106" s="45">
        <f t="shared" si="81"/>
        <v>0</v>
      </c>
      <c r="H106" s="45">
        <f t="shared" si="81"/>
        <v>245260.29999999993</v>
      </c>
      <c r="I106" s="45">
        <f t="shared" si="81"/>
        <v>55249.700000000004</v>
      </c>
      <c r="J106" s="45">
        <f t="shared" si="81"/>
        <v>0</v>
      </c>
      <c r="K106" s="45">
        <f t="shared" si="81"/>
        <v>55249.700000000004</v>
      </c>
      <c r="L106" s="45">
        <f t="shared" si="81"/>
        <v>41506.013200000001</v>
      </c>
      <c r="M106" s="45">
        <f t="shared" si="81"/>
        <v>0</v>
      </c>
      <c r="N106" s="45">
        <f t="shared" si="81"/>
        <v>41506.013200000001</v>
      </c>
      <c r="O106" s="45">
        <f t="shared" si="81"/>
        <v>41506.013200000001</v>
      </c>
      <c r="P106" s="45">
        <f t="shared" si="81"/>
        <v>0</v>
      </c>
      <c r="Q106" s="45">
        <f t="shared" si="81"/>
        <v>41506.013200000001</v>
      </c>
      <c r="R106" s="33">
        <f t="shared" si="40"/>
        <v>0.75124413707223747</v>
      </c>
      <c r="S106" s="33">
        <f t="shared" si="30"/>
        <v>0.75124413707223747</v>
      </c>
    </row>
    <row r="108" spans="1:19" ht="18.75" customHeight="1" x14ac:dyDescent="0.25"/>
    <row r="109" spans="1:19" ht="18.75" customHeight="1" x14ac:dyDescent="0.25">
      <c r="E109" s="1">
        <v>245260.3</v>
      </c>
    </row>
    <row r="112" spans="1:19" ht="18.75" customHeight="1" x14ac:dyDescent="0.25"/>
    <row r="116" ht="18.75" customHeight="1" x14ac:dyDescent="0.25"/>
  </sheetData>
  <mergeCells count="33">
    <mergeCell ref="B94:D94"/>
    <mergeCell ref="B98:D98"/>
    <mergeCell ref="B71:D71"/>
    <mergeCell ref="B100:D100"/>
    <mergeCell ref="B104:D104"/>
    <mergeCell ref="B92:D92"/>
    <mergeCell ref="B85:D85"/>
    <mergeCell ref="B102:D102"/>
    <mergeCell ref="B50:D50"/>
    <mergeCell ref="B75:D75"/>
    <mergeCell ref="B77:D77"/>
    <mergeCell ref="B80:D80"/>
    <mergeCell ref="B83:D83"/>
    <mergeCell ref="B69:D69"/>
    <mergeCell ref="B30:D30"/>
    <mergeCell ref="B6:D6"/>
    <mergeCell ref="D3:D4"/>
    <mergeCell ref="C3:C4"/>
    <mergeCell ref="B3:B4"/>
    <mergeCell ref="B13:D13"/>
    <mergeCell ref="B15:D15"/>
    <mergeCell ref="B12:D12"/>
    <mergeCell ref="A3:A4"/>
    <mergeCell ref="A1:S1"/>
    <mergeCell ref="A2:S2"/>
    <mergeCell ref="B25:D25"/>
    <mergeCell ref="B29:D29"/>
    <mergeCell ref="O3:Q3"/>
    <mergeCell ref="R3:R4"/>
    <mergeCell ref="S3:S4"/>
    <mergeCell ref="E3:H3"/>
    <mergeCell ref="I3:K3"/>
    <mergeCell ref="L3:N3"/>
  </mergeCells>
  <pageMargins left="0.39370078740157483" right="0.39370078740157483" top="0.59055118110236227" bottom="0.39370078740157483" header="0.31496062992125984" footer="0.31496062992125984"/>
  <pageSetup paperSize="9" scale="4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3"/>
  <sheetViews>
    <sheetView tabSelected="1" view="pageBreakPreview" zoomScale="90" zoomScaleNormal="100" zoomScaleSheetLayoutView="90" workbookViewId="0">
      <selection activeCell="M6" sqref="M6"/>
    </sheetView>
  </sheetViews>
  <sheetFormatPr defaultRowHeight="15.75" x14ac:dyDescent="0.25"/>
  <cols>
    <col min="1" max="1" width="6.5703125" style="12" customWidth="1"/>
    <col min="2" max="2" width="37.28515625" style="12" customWidth="1"/>
    <col min="3" max="3" width="14" style="12" hidden="1" customWidth="1"/>
    <col min="4" max="4" width="11.42578125" style="12" hidden="1" customWidth="1"/>
    <col min="5" max="5" width="28.28515625" style="12" customWidth="1"/>
    <col min="6" max="6" width="22.140625" style="12" customWidth="1"/>
    <col min="7" max="7" width="25.5703125" style="12" customWidth="1"/>
    <col min="8" max="8" width="19.5703125" style="12" customWidth="1"/>
    <col min="9" max="9" width="16" style="12" customWidth="1"/>
    <col min="10" max="10" width="14.7109375" style="12" customWidth="1"/>
    <col min="11" max="12" width="14.140625" style="12" customWidth="1"/>
    <col min="13" max="13" width="15.140625" style="12" customWidth="1"/>
    <col min="14" max="255" width="9.140625" style="12"/>
    <col min="256" max="256" width="6.5703125" style="12" customWidth="1"/>
    <col min="257" max="257" width="35.28515625" style="12" customWidth="1"/>
    <col min="258" max="258" width="14" style="12" customWidth="1"/>
    <col min="259" max="259" width="11.42578125" style="12" customWidth="1"/>
    <col min="260" max="260" width="21.7109375" style="12" customWidth="1"/>
    <col min="261" max="261" width="13.7109375" style="12" customWidth="1"/>
    <col min="262" max="262" width="14.85546875" style="12" customWidth="1"/>
    <col min="263" max="263" width="19.5703125" style="12" customWidth="1"/>
    <col min="264" max="264" width="13.7109375" style="12" customWidth="1"/>
    <col min="265" max="265" width="14.7109375" style="12" customWidth="1"/>
    <col min="266" max="267" width="14.140625" style="12" customWidth="1"/>
    <col min="268" max="268" width="15.140625" style="12" customWidth="1"/>
    <col min="269" max="269" width="21.5703125" style="12" customWidth="1"/>
    <col min="270" max="511" width="9.140625" style="12"/>
    <col min="512" max="512" width="6.5703125" style="12" customWidth="1"/>
    <col min="513" max="513" width="35.28515625" style="12" customWidth="1"/>
    <col min="514" max="514" width="14" style="12" customWidth="1"/>
    <col min="515" max="515" width="11.42578125" style="12" customWidth="1"/>
    <col min="516" max="516" width="21.7109375" style="12" customWidth="1"/>
    <col min="517" max="517" width="13.7109375" style="12" customWidth="1"/>
    <col min="518" max="518" width="14.85546875" style="12" customWidth="1"/>
    <col min="519" max="519" width="19.5703125" style="12" customWidth="1"/>
    <col min="520" max="520" width="13.7109375" style="12" customWidth="1"/>
    <col min="521" max="521" width="14.7109375" style="12" customWidth="1"/>
    <col min="522" max="523" width="14.140625" style="12" customWidth="1"/>
    <col min="524" max="524" width="15.140625" style="12" customWidth="1"/>
    <col min="525" max="525" width="21.5703125" style="12" customWidth="1"/>
    <col min="526" max="767" width="9.140625" style="12"/>
    <col min="768" max="768" width="6.5703125" style="12" customWidth="1"/>
    <col min="769" max="769" width="35.28515625" style="12" customWidth="1"/>
    <col min="770" max="770" width="14" style="12" customWidth="1"/>
    <col min="771" max="771" width="11.42578125" style="12" customWidth="1"/>
    <col min="772" max="772" width="21.7109375" style="12" customWidth="1"/>
    <col min="773" max="773" width="13.7109375" style="12" customWidth="1"/>
    <col min="774" max="774" width="14.85546875" style="12" customWidth="1"/>
    <col min="775" max="775" width="19.5703125" style="12" customWidth="1"/>
    <col min="776" max="776" width="13.7109375" style="12" customWidth="1"/>
    <col min="777" max="777" width="14.7109375" style="12" customWidth="1"/>
    <col min="778" max="779" width="14.140625" style="12" customWidth="1"/>
    <col min="780" max="780" width="15.140625" style="12" customWidth="1"/>
    <col min="781" max="781" width="21.5703125" style="12" customWidth="1"/>
    <col min="782" max="1023" width="9.140625" style="12"/>
    <col min="1024" max="1024" width="6.5703125" style="12" customWidth="1"/>
    <col min="1025" max="1025" width="35.28515625" style="12" customWidth="1"/>
    <col min="1026" max="1026" width="14" style="12" customWidth="1"/>
    <col min="1027" max="1027" width="11.42578125" style="12" customWidth="1"/>
    <col min="1028" max="1028" width="21.7109375" style="12" customWidth="1"/>
    <col min="1029" max="1029" width="13.7109375" style="12" customWidth="1"/>
    <col min="1030" max="1030" width="14.85546875" style="12" customWidth="1"/>
    <col min="1031" max="1031" width="19.5703125" style="12" customWidth="1"/>
    <col min="1032" max="1032" width="13.7109375" style="12" customWidth="1"/>
    <col min="1033" max="1033" width="14.7109375" style="12" customWidth="1"/>
    <col min="1034" max="1035" width="14.140625" style="12" customWidth="1"/>
    <col min="1036" max="1036" width="15.140625" style="12" customWidth="1"/>
    <col min="1037" max="1037" width="21.5703125" style="12" customWidth="1"/>
    <col min="1038" max="1279" width="9.140625" style="12"/>
    <col min="1280" max="1280" width="6.5703125" style="12" customWidth="1"/>
    <col min="1281" max="1281" width="35.28515625" style="12" customWidth="1"/>
    <col min="1282" max="1282" width="14" style="12" customWidth="1"/>
    <col min="1283" max="1283" width="11.42578125" style="12" customWidth="1"/>
    <col min="1284" max="1284" width="21.7109375" style="12" customWidth="1"/>
    <col min="1285" max="1285" width="13.7109375" style="12" customWidth="1"/>
    <col min="1286" max="1286" width="14.85546875" style="12" customWidth="1"/>
    <col min="1287" max="1287" width="19.5703125" style="12" customWidth="1"/>
    <col min="1288" max="1288" width="13.7109375" style="12" customWidth="1"/>
    <col min="1289" max="1289" width="14.7109375" style="12" customWidth="1"/>
    <col min="1290" max="1291" width="14.140625" style="12" customWidth="1"/>
    <col min="1292" max="1292" width="15.140625" style="12" customWidth="1"/>
    <col min="1293" max="1293" width="21.5703125" style="12" customWidth="1"/>
    <col min="1294" max="1535" width="9.140625" style="12"/>
    <col min="1536" max="1536" width="6.5703125" style="12" customWidth="1"/>
    <col min="1537" max="1537" width="35.28515625" style="12" customWidth="1"/>
    <col min="1538" max="1538" width="14" style="12" customWidth="1"/>
    <col min="1539" max="1539" width="11.42578125" style="12" customWidth="1"/>
    <col min="1540" max="1540" width="21.7109375" style="12" customWidth="1"/>
    <col min="1541" max="1541" width="13.7109375" style="12" customWidth="1"/>
    <col min="1542" max="1542" width="14.85546875" style="12" customWidth="1"/>
    <col min="1543" max="1543" width="19.5703125" style="12" customWidth="1"/>
    <col min="1544" max="1544" width="13.7109375" style="12" customWidth="1"/>
    <col min="1545" max="1545" width="14.7109375" style="12" customWidth="1"/>
    <col min="1546" max="1547" width="14.140625" style="12" customWidth="1"/>
    <col min="1548" max="1548" width="15.140625" style="12" customWidth="1"/>
    <col min="1549" max="1549" width="21.5703125" style="12" customWidth="1"/>
    <col min="1550" max="1791" width="9.140625" style="12"/>
    <col min="1792" max="1792" width="6.5703125" style="12" customWidth="1"/>
    <col min="1793" max="1793" width="35.28515625" style="12" customWidth="1"/>
    <col min="1794" max="1794" width="14" style="12" customWidth="1"/>
    <col min="1795" max="1795" width="11.42578125" style="12" customWidth="1"/>
    <col min="1796" max="1796" width="21.7109375" style="12" customWidth="1"/>
    <col min="1797" max="1797" width="13.7109375" style="12" customWidth="1"/>
    <col min="1798" max="1798" width="14.85546875" style="12" customWidth="1"/>
    <col min="1799" max="1799" width="19.5703125" style="12" customWidth="1"/>
    <col min="1800" max="1800" width="13.7109375" style="12" customWidth="1"/>
    <col min="1801" max="1801" width="14.7109375" style="12" customWidth="1"/>
    <col min="1802" max="1803" width="14.140625" style="12" customWidth="1"/>
    <col min="1804" max="1804" width="15.140625" style="12" customWidth="1"/>
    <col min="1805" max="1805" width="21.5703125" style="12" customWidth="1"/>
    <col min="1806" max="2047" width="9.140625" style="12"/>
    <col min="2048" max="2048" width="6.5703125" style="12" customWidth="1"/>
    <col min="2049" max="2049" width="35.28515625" style="12" customWidth="1"/>
    <col min="2050" max="2050" width="14" style="12" customWidth="1"/>
    <col min="2051" max="2051" width="11.42578125" style="12" customWidth="1"/>
    <col min="2052" max="2052" width="21.7109375" style="12" customWidth="1"/>
    <col min="2053" max="2053" width="13.7109375" style="12" customWidth="1"/>
    <col min="2054" max="2054" width="14.85546875" style="12" customWidth="1"/>
    <col min="2055" max="2055" width="19.5703125" style="12" customWidth="1"/>
    <col min="2056" max="2056" width="13.7109375" style="12" customWidth="1"/>
    <col min="2057" max="2057" width="14.7109375" style="12" customWidth="1"/>
    <col min="2058" max="2059" width="14.140625" style="12" customWidth="1"/>
    <col min="2060" max="2060" width="15.140625" style="12" customWidth="1"/>
    <col min="2061" max="2061" width="21.5703125" style="12" customWidth="1"/>
    <col min="2062" max="2303" width="9.140625" style="12"/>
    <col min="2304" max="2304" width="6.5703125" style="12" customWidth="1"/>
    <col min="2305" max="2305" width="35.28515625" style="12" customWidth="1"/>
    <col min="2306" max="2306" width="14" style="12" customWidth="1"/>
    <col min="2307" max="2307" width="11.42578125" style="12" customWidth="1"/>
    <col min="2308" max="2308" width="21.7109375" style="12" customWidth="1"/>
    <col min="2309" max="2309" width="13.7109375" style="12" customWidth="1"/>
    <col min="2310" max="2310" width="14.85546875" style="12" customWidth="1"/>
    <col min="2311" max="2311" width="19.5703125" style="12" customWidth="1"/>
    <col min="2312" max="2312" width="13.7109375" style="12" customWidth="1"/>
    <col min="2313" max="2313" width="14.7109375" style="12" customWidth="1"/>
    <col min="2314" max="2315" width="14.140625" style="12" customWidth="1"/>
    <col min="2316" max="2316" width="15.140625" style="12" customWidth="1"/>
    <col min="2317" max="2317" width="21.5703125" style="12" customWidth="1"/>
    <col min="2318" max="2559" width="9.140625" style="12"/>
    <col min="2560" max="2560" width="6.5703125" style="12" customWidth="1"/>
    <col min="2561" max="2561" width="35.28515625" style="12" customWidth="1"/>
    <col min="2562" max="2562" width="14" style="12" customWidth="1"/>
    <col min="2563" max="2563" width="11.42578125" style="12" customWidth="1"/>
    <col min="2564" max="2564" width="21.7109375" style="12" customWidth="1"/>
    <col min="2565" max="2565" width="13.7109375" style="12" customWidth="1"/>
    <col min="2566" max="2566" width="14.85546875" style="12" customWidth="1"/>
    <col min="2567" max="2567" width="19.5703125" style="12" customWidth="1"/>
    <col min="2568" max="2568" width="13.7109375" style="12" customWidth="1"/>
    <col min="2569" max="2569" width="14.7109375" style="12" customWidth="1"/>
    <col min="2570" max="2571" width="14.140625" style="12" customWidth="1"/>
    <col min="2572" max="2572" width="15.140625" style="12" customWidth="1"/>
    <col min="2573" max="2573" width="21.5703125" style="12" customWidth="1"/>
    <col min="2574" max="2815" width="9.140625" style="12"/>
    <col min="2816" max="2816" width="6.5703125" style="12" customWidth="1"/>
    <col min="2817" max="2817" width="35.28515625" style="12" customWidth="1"/>
    <col min="2818" max="2818" width="14" style="12" customWidth="1"/>
    <col min="2819" max="2819" width="11.42578125" style="12" customWidth="1"/>
    <col min="2820" max="2820" width="21.7109375" style="12" customWidth="1"/>
    <col min="2821" max="2821" width="13.7109375" style="12" customWidth="1"/>
    <col min="2822" max="2822" width="14.85546875" style="12" customWidth="1"/>
    <col min="2823" max="2823" width="19.5703125" style="12" customWidth="1"/>
    <col min="2824" max="2824" width="13.7109375" style="12" customWidth="1"/>
    <col min="2825" max="2825" width="14.7109375" style="12" customWidth="1"/>
    <col min="2826" max="2827" width="14.140625" style="12" customWidth="1"/>
    <col min="2828" max="2828" width="15.140625" style="12" customWidth="1"/>
    <col min="2829" max="2829" width="21.5703125" style="12" customWidth="1"/>
    <col min="2830" max="3071" width="9.140625" style="12"/>
    <col min="3072" max="3072" width="6.5703125" style="12" customWidth="1"/>
    <col min="3073" max="3073" width="35.28515625" style="12" customWidth="1"/>
    <col min="3074" max="3074" width="14" style="12" customWidth="1"/>
    <col min="3075" max="3075" width="11.42578125" style="12" customWidth="1"/>
    <col min="3076" max="3076" width="21.7109375" style="12" customWidth="1"/>
    <col min="3077" max="3077" width="13.7109375" style="12" customWidth="1"/>
    <col min="3078" max="3078" width="14.85546875" style="12" customWidth="1"/>
    <col min="3079" max="3079" width="19.5703125" style="12" customWidth="1"/>
    <col min="3080" max="3080" width="13.7109375" style="12" customWidth="1"/>
    <col min="3081" max="3081" width="14.7109375" style="12" customWidth="1"/>
    <col min="3082" max="3083" width="14.140625" style="12" customWidth="1"/>
    <col min="3084" max="3084" width="15.140625" style="12" customWidth="1"/>
    <col min="3085" max="3085" width="21.5703125" style="12" customWidth="1"/>
    <col min="3086" max="3327" width="9.140625" style="12"/>
    <col min="3328" max="3328" width="6.5703125" style="12" customWidth="1"/>
    <col min="3329" max="3329" width="35.28515625" style="12" customWidth="1"/>
    <col min="3330" max="3330" width="14" style="12" customWidth="1"/>
    <col min="3331" max="3331" width="11.42578125" style="12" customWidth="1"/>
    <col min="3332" max="3332" width="21.7109375" style="12" customWidth="1"/>
    <col min="3333" max="3333" width="13.7109375" style="12" customWidth="1"/>
    <col min="3334" max="3334" width="14.85546875" style="12" customWidth="1"/>
    <col min="3335" max="3335" width="19.5703125" style="12" customWidth="1"/>
    <col min="3336" max="3336" width="13.7109375" style="12" customWidth="1"/>
    <col min="3337" max="3337" width="14.7109375" style="12" customWidth="1"/>
    <col min="3338" max="3339" width="14.140625" style="12" customWidth="1"/>
    <col min="3340" max="3340" width="15.140625" style="12" customWidth="1"/>
    <col min="3341" max="3341" width="21.5703125" style="12" customWidth="1"/>
    <col min="3342" max="3583" width="9.140625" style="12"/>
    <col min="3584" max="3584" width="6.5703125" style="12" customWidth="1"/>
    <col min="3585" max="3585" width="35.28515625" style="12" customWidth="1"/>
    <col min="3586" max="3586" width="14" style="12" customWidth="1"/>
    <col min="3587" max="3587" width="11.42578125" style="12" customWidth="1"/>
    <col min="3588" max="3588" width="21.7109375" style="12" customWidth="1"/>
    <col min="3589" max="3589" width="13.7109375" style="12" customWidth="1"/>
    <col min="3590" max="3590" width="14.85546875" style="12" customWidth="1"/>
    <col min="3591" max="3591" width="19.5703125" style="12" customWidth="1"/>
    <col min="3592" max="3592" width="13.7109375" style="12" customWidth="1"/>
    <col min="3593" max="3593" width="14.7109375" style="12" customWidth="1"/>
    <col min="3594" max="3595" width="14.140625" style="12" customWidth="1"/>
    <col min="3596" max="3596" width="15.140625" style="12" customWidth="1"/>
    <col min="3597" max="3597" width="21.5703125" style="12" customWidth="1"/>
    <col min="3598" max="3839" width="9.140625" style="12"/>
    <col min="3840" max="3840" width="6.5703125" style="12" customWidth="1"/>
    <col min="3841" max="3841" width="35.28515625" style="12" customWidth="1"/>
    <col min="3842" max="3842" width="14" style="12" customWidth="1"/>
    <col min="3843" max="3843" width="11.42578125" style="12" customWidth="1"/>
    <col min="3844" max="3844" width="21.7109375" style="12" customWidth="1"/>
    <col min="3845" max="3845" width="13.7109375" style="12" customWidth="1"/>
    <col min="3846" max="3846" width="14.85546875" style="12" customWidth="1"/>
    <col min="3847" max="3847" width="19.5703125" style="12" customWidth="1"/>
    <col min="3848" max="3848" width="13.7109375" style="12" customWidth="1"/>
    <col min="3849" max="3849" width="14.7109375" style="12" customWidth="1"/>
    <col min="3850" max="3851" width="14.140625" style="12" customWidth="1"/>
    <col min="3852" max="3852" width="15.140625" style="12" customWidth="1"/>
    <col min="3853" max="3853" width="21.5703125" style="12" customWidth="1"/>
    <col min="3854" max="4095" width="9.140625" style="12"/>
    <col min="4096" max="4096" width="6.5703125" style="12" customWidth="1"/>
    <col min="4097" max="4097" width="35.28515625" style="12" customWidth="1"/>
    <col min="4098" max="4098" width="14" style="12" customWidth="1"/>
    <col min="4099" max="4099" width="11.42578125" style="12" customWidth="1"/>
    <col min="4100" max="4100" width="21.7109375" style="12" customWidth="1"/>
    <col min="4101" max="4101" width="13.7109375" style="12" customWidth="1"/>
    <col min="4102" max="4102" width="14.85546875" style="12" customWidth="1"/>
    <col min="4103" max="4103" width="19.5703125" style="12" customWidth="1"/>
    <col min="4104" max="4104" width="13.7109375" style="12" customWidth="1"/>
    <col min="4105" max="4105" width="14.7109375" style="12" customWidth="1"/>
    <col min="4106" max="4107" width="14.140625" style="12" customWidth="1"/>
    <col min="4108" max="4108" width="15.140625" style="12" customWidth="1"/>
    <col min="4109" max="4109" width="21.5703125" style="12" customWidth="1"/>
    <col min="4110" max="4351" width="9.140625" style="12"/>
    <col min="4352" max="4352" width="6.5703125" style="12" customWidth="1"/>
    <col min="4353" max="4353" width="35.28515625" style="12" customWidth="1"/>
    <col min="4354" max="4354" width="14" style="12" customWidth="1"/>
    <col min="4355" max="4355" width="11.42578125" style="12" customWidth="1"/>
    <col min="4356" max="4356" width="21.7109375" style="12" customWidth="1"/>
    <col min="4357" max="4357" width="13.7109375" style="12" customWidth="1"/>
    <col min="4358" max="4358" width="14.85546875" style="12" customWidth="1"/>
    <col min="4359" max="4359" width="19.5703125" style="12" customWidth="1"/>
    <col min="4360" max="4360" width="13.7109375" style="12" customWidth="1"/>
    <col min="4361" max="4361" width="14.7109375" style="12" customWidth="1"/>
    <col min="4362" max="4363" width="14.140625" style="12" customWidth="1"/>
    <col min="4364" max="4364" width="15.140625" style="12" customWidth="1"/>
    <col min="4365" max="4365" width="21.5703125" style="12" customWidth="1"/>
    <col min="4366" max="4607" width="9.140625" style="12"/>
    <col min="4608" max="4608" width="6.5703125" style="12" customWidth="1"/>
    <col min="4609" max="4609" width="35.28515625" style="12" customWidth="1"/>
    <col min="4610" max="4610" width="14" style="12" customWidth="1"/>
    <col min="4611" max="4611" width="11.42578125" style="12" customWidth="1"/>
    <col min="4612" max="4612" width="21.7109375" style="12" customWidth="1"/>
    <col min="4613" max="4613" width="13.7109375" style="12" customWidth="1"/>
    <col min="4614" max="4614" width="14.85546875" style="12" customWidth="1"/>
    <col min="4615" max="4615" width="19.5703125" style="12" customWidth="1"/>
    <col min="4616" max="4616" width="13.7109375" style="12" customWidth="1"/>
    <col min="4617" max="4617" width="14.7109375" style="12" customWidth="1"/>
    <col min="4618" max="4619" width="14.140625" style="12" customWidth="1"/>
    <col min="4620" max="4620" width="15.140625" style="12" customWidth="1"/>
    <col min="4621" max="4621" width="21.5703125" style="12" customWidth="1"/>
    <col min="4622" max="4863" width="9.140625" style="12"/>
    <col min="4864" max="4864" width="6.5703125" style="12" customWidth="1"/>
    <col min="4865" max="4865" width="35.28515625" style="12" customWidth="1"/>
    <col min="4866" max="4866" width="14" style="12" customWidth="1"/>
    <col min="4867" max="4867" width="11.42578125" style="12" customWidth="1"/>
    <col min="4868" max="4868" width="21.7109375" style="12" customWidth="1"/>
    <col min="4869" max="4869" width="13.7109375" style="12" customWidth="1"/>
    <col min="4870" max="4870" width="14.85546875" style="12" customWidth="1"/>
    <col min="4871" max="4871" width="19.5703125" style="12" customWidth="1"/>
    <col min="4872" max="4872" width="13.7109375" style="12" customWidth="1"/>
    <col min="4873" max="4873" width="14.7109375" style="12" customWidth="1"/>
    <col min="4874" max="4875" width="14.140625" style="12" customWidth="1"/>
    <col min="4876" max="4876" width="15.140625" style="12" customWidth="1"/>
    <col min="4877" max="4877" width="21.5703125" style="12" customWidth="1"/>
    <col min="4878" max="5119" width="9.140625" style="12"/>
    <col min="5120" max="5120" width="6.5703125" style="12" customWidth="1"/>
    <col min="5121" max="5121" width="35.28515625" style="12" customWidth="1"/>
    <col min="5122" max="5122" width="14" style="12" customWidth="1"/>
    <col min="5123" max="5123" width="11.42578125" style="12" customWidth="1"/>
    <col min="5124" max="5124" width="21.7109375" style="12" customWidth="1"/>
    <col min="5125" max="5125" width="13.7109375" style="12" customWidth="1"/>
    <col min="5126" max="5126" width="14.85546875" style="12" customWidth="1"/>
    <col min="5127" max="5127" width="19.5703125" style="12" customWidth="1"/>
    <col min="5128" max="5128" width="13.7109375" style="12" customWidth="1"/>
    <col min="5129" max="5129" width="14.7109375" style="12" customWidth="1"/>
    <col min="5130" max="5131" width="14.140625" style="12" customWidth="1"/>
    <col min="5132" max="5132" width="15.140625" style="12" customWidth="1"/>
    <col min="5133" max="5133" width="21.5703125" style="12" customWidth="1"/>
    <col min="5134" max="5375" width="9.140625" style="12"/>
    <col min="5376" max="5376" width="6.5703125" style="12" customWidth="1"/>
    <col min="5377" max="5377" width="35.28515625" style="12" customWidth="1"/>
    <col min="5378" max="5378" width="14" style="12" customWidth="1"/>
    <col min="5379" max="5379" width="11.42578125" style="12" customWidth="1"/>
    <col min="5380" max="5380" width="21.7109375" style="12" customWidth="1"/>
    <col min="5381" max="5381" width="13.7109375" style="12" customWidth="1"/>
    <col min="5382" max="5382" width="14.85546875" style="12" customWidth="1"/>
    <col min="5383" max="5383" width="19.5703125" style="12" customWidth="1"/>
    <col min="5384" max="5384" width="13.7109375" style="12" customWidth="1"/>
    <col min="5385" max="5385" width="14.7109375" style="12" customWidth="1"/>
    <col min="5386" max="5387" width="14.140625" style="12" customWidth="1"/>
    <col min="5388" max="5388" width="15.140625" style="12" customWidth="1"/>
    <col min="5389" max="5389" width="21.5703125" style="12" customWidth="1"/>
    <col min="5390" max="5631" width="9.140625" style="12"/>
    <col min="5632" max="5632" width="6.5703125" style="12" customWidth="1"/>
    <col min="5633" max="5633" width="35.28515625" style="12" customWidth="1"/>
    <col min="5634" max="5634" width="14" style="12" customWidth="1"/>
    <col min="5635" max="5635" width="11.42578125" style="12" customWidth="1"/>
    <col min="5636" max="5636" width="21.7109375" style="12" customWidth="1"/>
    <col min="5637" max="5637" width="13.7109375" style="12" customWidth="1"/>
    <col min="5638" max="5638" width="14.85546875" style="12" customWidth="1"/>
    <col min="5639" max="5639" width="19.5703125" style="12" customWidth="1"/>
    <col min="5640" max="5640" width="13.7109375" style="12" customWidth="1"/>
    <col min="5641" max="5641" width="14.7109375" style="12" customWidth="1"/>
    <col min="5642" max="5643" width="14.140625" style="12" customWidth="1"/>
    <col min="5644" max="5644" width="15.140625" style="12" customWidth="1"/>
    <col min="5645" max="5645" width="21.5703125" style="12" customWidth="1"/>
    <col min="5646" max="5887" width="9.140625" style="12"/>
    <col min="5888" max="5888" width="6.5703125" style="12" customWidth="1"/>
    <col min="5889" max="5889" width="35.28515625" style="12" customWidth="1"/>
    <col min="5890" max="5890" width="14" style="12" customWidth="1"/>
    <col min="5891" max="5891" width="11.42578125" style="12" customWidth="1"/>
    <col min="5892" max="5892" width="21.7109375" style="12" customWidth="1"/>
    <col min="5893" max="5893" width="13.7109375" style="12" customWidth="1"/>
    <col min="5894" max="5894" width="14.85546875" style="12" customWidth="1"/>
    <col min="5895" max="5895" width="19.5703125" style="12" customWidth="1"/>
    <col min="5896" max="5896" width="13.7109375" style="12" customWidth="1"/>
    <col min="5897" max="5897" width="14.7109375" style="12" customWidth="1"/>
    <col min="5898" max="5899" width="14.140625" style="12" customWidth="1"/>
    <col min="5900" max="5900" width="15.140625" style="12" customWidth="1"/>
    <col min="5901" max="5901" width="21.5703125" style="12" customWidth="1"/>
    <col min="5902" max="6143" width="9.140625" style="12"/>
    <col min="6144" max="6144" width="6.5703125" style="12" customWidth="1"/>
    <col min="6145" max="6145" width="35.28515625" style="12" customWidth="1"/>
    <col min="6146" max="6146" width="14" style="12" customWidth="1"/>
    <col min="6147" max="6147" width="11.42578125" style="12" customWidth="1"/>
    <col min="6148" max="6148" width="21.7109375" style="12" customWidth="1"/>
    <col min="6149" max="6149" width="13.7109375" style="12" customWidth="1"/>
    <col min="6150" max="6150" width="14.85546875" style="12" customWidth="1"/>
    <col min="6151" max="6151" width="19.5703125" style="12" customWidth="1"/>
    <col min="6152" max="6152" width="13.7109375" style="12" customWidth="1"/>
    <col min="6153" max="6153" width="14.7109375" style="12" customWidth="1"/>
    <col min="6154" max="6155" width="14.140625" style="12" customWidth="1"/>
    <col min="6156" max="6156" width="15.140625" style="12" customWidth="1"/>
    <col min="6157" max="6157" width="21.5703125" style="12" customWidth="1"/>
    <col min="6158" max="6399" width="9.140625" style="12"/>
    <col min="6400" max="6400" width="6.5703125" style="12" customWidth="1"/>
    <col min="6401" max="6401" width="35.28515625" style="12" customWidth="1"/>
    <col min="6402" max="6402" width="14" style="12" customWidth="1"/>
    <col min="6403" max="6403" width="11.42578125" style="12" customWidth="1"/>
    <col min="6404" max="6404" width="21.7109375" style="12" customWidth="1"/>
    <col min="6405" max="6405" width="13.7109375" style="12" customWidth="1"/>
    <col min="6406" max="6406" width="14.85546875" style="12" customWidth="1"/>
    <col min="6407" max="6407" width="19.5703125" style="12" customWidth="1"/>
    <col min="6408" max="6408" width="13.7109375" style="12" customWidth="1"/>
    <col min="6409" max="6409" width="14.7109375" style="12" customWidth="1"/>
    <col min="6410" max="6411" width="14.140625" style="12" customWidth="1"/>
    <col min="6412" max="6412" width="15.140625" style="12" customWidth="1"/>
    <col min="6413" max="6413" width="21.5703125" style="12" customWidth="1"/>
    <col min="6414" max="6655" width="9.140625" style="12"/>
    <col min="6656" max="6656" width="6.5703125" style="12" customWidth="1"/>
    <col min="6657" max="6657" width="35.28515625" style="12" customWidth="1"/>
    <col min="6658" max="6658" width="14" style="12" customWidth="1"/>
    <col min="6659" max="6659" width="11.42578125" style="12" customWidth="1"/>
    <col min="6660" max="6660" width="21.7109375" style="12" customWidth="1"/>
    <col min="6661" max="6661" width="13.7109375" style="12" customWidth="1"/>
    <col min="6662" max="6662" width="14.85546875" style="12" customWidth="1"/>
    <col min="6663" max="6663" width="19.5703125" style="12" customWidth="1"/>
    <col min="6664" max="6664" width="13.7109375" style="12" customWidth="1"/>
    <col min="6665" max="6665" width="14.7109375" style="12" customWidth="1"/>
    <col min="6666" max="6667" width="14.140625" style="12" customWidth="1"/>
    <col min="6668" max="6668" width="15.140625" style="12" customWidth="1"/>
    <col min="6669" max="6669" width="21.5703125" style="12" customWidth="1"/>
    <col min="6670" max="6911" width="9.140625" style="12"/>
    <col min="6912" max="6912" width="6.5703125" style="12" customWidth="1"/>
    <col min="6913" max="6913" width="35.28515625" style="12" customWidth="1"/>
    <col min="6914" max="6914" width="14" style="12" customWidth="1"/>
    <col min="6915" max="6915" width="11.42578125" style="12" customWidth="1"/>
    <col min="6916" max="6916" width="21.7109375" style="12" customWidth="1"/>
    <col min="6917" max="6917" width="13.7109375" style="12" customWidth="1"/>
    <col min="6918" max="6918" width="14.85546875" style="12" customWidth="1"/>
    <col min="6919" max="6919" width="19.5703125" style="12" customWidth="1"/>
    <col min="6920" max="6920" width="13.7109375" style="12" customWidth="1"/>
    <col min="6921" max="6921" width="14.7109375" style="12" customWidth="1"/>
    <col min="6922" max="6923" width="14.140625" style="12" customWidth="1"/>
    <col min="6924" max="6924" width="15.140625" style="12" customWidth="1"/>
    <col min="6925" max="6925" width="21.5703125" style="12" customWidth="1"/>
    <col min="6926" max="7167" width="9.140625" style="12"/>
    <col min="7168" max="7168" width="6.5703125" style="12" customWidth="1"/>
    <col min="7169" max="7169" width="35.28515625" style="12" customWidth="1"/>
    <col min="7170" max="7170" width="14" style="12" customWidth="1"/>
    <col min="7171" max="7171" width="11.42578125" style="12" customWidth="1"/>
    <col min="7172" max="7172" width="21.7109375" style="12" customWidth="1"/>
    <col min="7173" max="7173" width="13.7109375" style="12" customWidth="1"/>
    <col min="7174" max="7174" width="14.85546875" style="12" customWidth="1"/>
    <col min="7175" max="7175" width="19.5703125" style="12" customWidth="1"/>
    <col min="7176" max="7176" width="13.7109375" style="12" customWidth="1"/>
    <col min="7177" max="7177" width="14.7109375" style="12" customWidth="1"/>
    <col min="7178" max="7179" width="14.140625" style="12" customWidth="1"/>
    <col min="7180" max="7180" width="15.140625" style="12" customWidth="1"/>
    <col min="7181" max="7181" width="21.5703125" style="12" customWidth="1"/>
    <col min="7182" max="7423" width="9.140625" style="12"/>
    <col min="7424" max="7424" width="6.5703125" style="12" customWidth="1"/>
    <col min="7425" max="7425" width="35.28515625" style="12" customWidth="1"/>
    <col min="7426" max="7426" width="14" style="12" customWidth="1"/>
    <col min="7427" max="7427" width="11.42578125" style="12" customWidth="1"/>
    <col min="7428" max="7428" width="21.7109375" style="12" customWidth="1"/>
    <col min="7429" max="7429" width="13.7109375" style="12" customWidth="1"/>
    <col min="7430" max="7430" width="14.85546875" style="12" customWidth="1"/>
    <col min="7431" max="7431" width="19.5703125" style="12" customWidth="1"/>
    <col min="7432" max="7432" width="13.7109375" style="12" customWidth="1"/>
    <col min="7433" max="7433" width="14.7109375" style="12" customWidth="1"/>
    <col min="7434" max="7435" width="14.140625" style="12" customWidth="1"/>
    <col min="7436" max="7436" width="15.140625" style="12" customWidth="1"/>
    <col min="7437" max="7437" width="21.5703125" style="12" customWidth="1"/>
    <col min="7438" max="7679" width="9.140625" style="12"/>
    <col min="7680" max="7680" width="6.5703125" style="12" customWidth="1"/>
    <col min="7681" max="7681" width="35.28515625" style="12" customWidth="1"/>
    <col min="7682" max="7682" width="14" style="12" customWidth="1"/>
    <col min="7683" max="7683" width="11.42578125" style="12" customWidth="1"/>
    <col min="7684" max="7684" width="21.7109375" style="12" customWidth="1"/>
    <col min="7685" max="7685" width="13.7109375" style="12" customWidth="1"/>
    <col min="7686" max="7686" width="14.85546875" style="12" customWidth="1"/>
    <col min="7687" max="7687" width="19.5703125" style="12" customWidth="1"/>
    <col min="7688" max="7688" width="13.7109375" style="12" customWidth="1"/>
    <col min="7689" max="7689" width="14.7109375" style="12" customWidth="1"/>
    <col min="7690" max="7691" width="14.140625" style="12" customWidth="1"/>
    <col min="7692" max="7692" width="15.140625" style="12" customWidth="1"/>
    <col min="7693" max="7693" width="21.5703125" style="12" customWidth="1"/>
    <col min="7694" max="7935" width="9.140625" style="12"/>
    <col min="7936" max="7936" width="6.5703125" style="12" customWidth="1"/>
    <col min="7937" max="7937" width="35.28515625" style="12" customWidth="1"/>
    <col min="7938" max="7938" width="14" style="12" customWidth="1"/>
    <col min="7939" max="7939" width="11.42578125" style="12" customWidth="1"/>
    <col min="7940" max="7940" width="21.7109375" style="12" customWidth="1"/>
    <col min="7941" max="7941" width="13.7109375" style="12" customWidth="1"/>
    <col min="7942" max="7942" width="14.85546875" style="12" customWidth="1"/>
    <col min="7943" max="7943" width="19.5703125" style="12" customWidth="1"/>
    <col min="7944" max="7944" width="13.7109375" style="12" customWidth="1"/>
    <col min="7945" max="7945" width="14.7109375" style="12" customWidth="1"/>
    <col min="7946" max="7947" width="14.140625" style="12" customWidth="1"/>
    <col min="7948" max="7948" width="15.140625" style="12" customWidth="1"/>
    <col min="7949" max="7949" width="21.5703125" style="12" customWidth="1"/>
    <col min="7950" max="8191" width="9.140625" style="12"/>
    <col min="8192" max="8192" width="6.5703125" style="12" customWidth="1"/>
    <col min="8193" max="8193" width="35.28515625" style="12" customWidth="1"/>
    <col min="8194" max="8194" width="14" style="12" customWidth="1"/>
    <col min="8195" max="8195" width="11.42578125" style="12" customWidth="1"/>
    <col min="8196" max="8196" width="21.7109375" style="12" customWidth="1"/>
    <col min="8197" max="8197" width="13.7109375" style="12" customWidth="1"/>
    <col min="8198" max="8198" width="14.85546875" style="12" customWidth="1"/>
    <col min="8199" max="8199" width="19.5703125" style="12" customWidth="1"/>
    <col min="8200" max="8200" width="13.7109375" style="12" customWidth="1"/>
    <col min="8201" max="8201" width="14.7109375" style="12" customWidth="1"/>
    <col min="8202" max="8203" width="14.140625" style="12" customWidth="1"/>
    <col min="8204" max="8204" width="15.140625" style="12" customWidth="1"/>
    <col min="8205" max="8205" width="21.5703125" style="12" customWidth="1"/>
    <col min="8206" max="8447" width="9.140625" style="12"/>
    <col min="8448" max="8448" width="6.5703125" style="12" customWidth="1"/>
    <col min="8449" max="8449" width="35.28515625" style="12" customWidth="1"/>
    <col min="8450" max="8450" width="14" style="12" customWidth="1"/>
    <col min="8451" max="8451" width="11.42578125" style="12" customWidth="1"/>
    <col min="8452" max="8452" width="21.7109375" style="12" customWidth="1"/>
    <col min="8453" max="8453" width="13.7109375" style="12" customWidth="1"/>
    <col min="8454" max="8454" width="14.85546875" style="12" customWidth="1"/>
    <col min="8455" max="8455" width="19.5703125" style="12" customWidth="1"/>
    <col min="8456" max="8456" width="13.7109375" style="12" customWidth="1"/>
    <col min="8457" max="8457" width="14.7109375" style="12" customWidth="1"/>
    <col min="8458" max="8459" width="14.140625" style="12" customWidth="1"/>
    <col min="8460" max="8460" width="15.140625" style="12" customWidth="1"/>
    <col min="8461" max="8461" width="21.5703125" style="12" customWidth="1"/>
    <col min="8462" max="8703" width="9.140625" style="12"/>
    <col min="8704" max="8704" width="6.5703125" style="12" customWidth="1"/>
    <col min="8705" max="8705" width="35.28515625" style="12" customWidth="1"/>
    <col min="8706" max="8706" width="14" style="12" customWidth="1"/>
    <col min="8707" max="8707" width="11.42578125" style="12" customWidth="1"/>
    <col min="8708" max="8708" width="21.7109375" style="12" customWidth="1"/>
    <col min="8709" max="8709" width="13.7109375" style="12" customWidth="1"/>
    <col min="8710" max="8710" width="14.85546875" style="12" customWidth="1"/>
    <col min="8711" max="8711" width="19.5703125" style="12" customWidth="1"/>
    <col min="8712" max="8712" width="13.7109375" style="12" customWidth="1"/>
    <col min="8713" max="8713" width="14.7109375" style="12" customWidth="1"/>
    <col min="8714" max="8715" width="14.140625" style="12" customWidth="1"/>
    <col min="8716" max="8716" width="15.140625" style="12" customWidth="1"/>
    <col min="8717" max="8717" width="21.5703125" style="12" customWidth="1"/>
    <col min="8718" max="8959" width="9.140625" style="12"/>
    <col min="8960" max="8960" width="6.5703125" style="12" customWidth="1"/>
    <col min="8961" max="8961" width="35.28515625" style="12" customWidth="1"/>
    <col min="8962" max="8962" width="14" style="12" customWidth="1"/>
    <col min="8963" max="8963" width="11.42578125" style="12" customWidth="1"/>
    <col min="8964" max="8964" width="21.7109375" style="12" customWidth="1"/>
    <col min="8965" max="8965" width="13.7109375" style="12" customWidth="1"/>
    <col min="8966" max="8966" width="14.85546875" style="12" customWidth="1"/>
    <col min="8967" max="8967" width="19.5703125" style="12" customWidth="1"/>
    <col min="8968" max="8968" width="13.7109375" style="12" customWidth="1"/>
    <col min="8969" max="8969" width="14.7109375" style="12" customWidth="1"/>
    <col min="8970" max="8971" width="14.140625" style="12" customWidth="1"/>
    <col min="8972" max="8972" width="15.140625" style="12" customWidth="1"/>
    <col min="8973" max="8973" width="21.5703125" style="12" customWidth="1"/>
    <col min="8974" max="9215" width="9.140625" style="12"/>
    <col min="9216" max="9216" width="6.5703125" style="12" customWidth="1"/>
    <col min="9217" max="9217" width="35.28515625" style="12" customWidth="1"/>
    <col min="9218" max="9218" width="14" style="12" customWidth="1"/>
    <col min="9219" max="9219" width="11.42578125" style="12" customWidth="1"/>
    <col min="9220" max="9220" width="21.7109375" style="12" customWidth="1"/>
    <col min="9221" max="9221" width="13.7109375" style="12" customWidth="1"/>
    <col min="9222" max="9222" width="14.85546875" style="12" customWidth="1"/>
    <col min="9223" max="9223" width="19.5703125" style="12" customWidth="1"/>
    <col min="9224" max="9224" width="13.7109375" style="12" customWidth="1"/>
    <col min="9225" max="9225" width="14.7109375" style="12" customWidth="1"/>
    <col min="9226" max="9227" width="14.140625" style="12" customWidth="1"/>
    <col min="9228" max="9228" width="15.140625" style="12" customWidth="1"/>
    <col min="9229" max="9229" width="21.5703125" style="12" customWidth="1"/>
    <col min="9230" max="9471" width="9.140625" style="12"/>
    <col min="9472" max="9472" width="6.5703125" style="12" customWidth="1"/>
    <col min="9473" max="9473" width="35.28515625" style="12" customWidth="1"/>
    <col min="9474" max="9474" width="14" style="12" customWidth="1"/>
    <col min="9475" max="9475" width="11.42578125" style="12" customWidth="1"/>
    <col min="9476" max="9476" width="21.7109375" style="12" customWidth="1"/>
    <col min="9477" max="9477" width="13.7109375" style="12" customWidth="1"/>
    <col min="9478" max="9478" width="14.85546875" style="12" customWidth="1"/>
    <col min="9479" max="9479" width="19.5703125" style="12" customWidth="1"/>
    <col min="9480" max="9480" width="13.7109375" style="12" customWidth="1"/>
    <col min="9481" max="9481" width="14.7109375" style="12" customWidth="1"/>
    <col min="9482" max="9483" width="14.140625" style="12" customWidth="1"/>
    <col min="9484" max="9484" width="15.140625" style="12" customWidth="1"/>
    <col min="9485" max="9485" width="21.5703125" style="12" customWidth="1"/>
    <col min="9486" max="9727" width="9.140625" style="12"/>
    <col min="9728" max="9728" width="6.5703125" style="12" customWidth="1"/>
    <col min="9729" max="9729" width="35.28515625" style="12" customWidth="1"/>
    <col min="9730" max="9730" width="14" style="12" customWidth="1"/>
    <col min="9731" max="9731" width="11.42578125" style="12" customWidth="1"/>
    <col min="9732" max="9732" width="21.7109375" style="12" customWidth="1"/>
    <col min="9733" max="9733" width="13.7109375" style="12" customWidth="1"/>
    <col min="9734" max="9734" width="14.85546875" style="12" customWidth="1"/>
    <col min="9735" max="9735" width="19.5703125" style="12" customWidth="1"/>
    <col min="9736" max="9736" width="13.7109375" style="12" customWidth="1"/>
    <col min="9737" max="9737" width="14.7109375" style="12" customWidth="1"/>
    <col min="9738" max="9739" width="14.140625" style="12" customWidth="1"/>
    <col min="9740" max="9740" width="15.140625" style="12" customWidth="1"/>
    <col min="9741" max="9741" width="21.5703125" style="12" customWidth="1"/>
    <col min="9742" max="9983" width="9.140625" style="12"/>
    <col min="9984" max="9984" width="6.5703125" style="12" customWidth="1"/>
    <col min="9985" max="9985" width="35.28515625" style="12" customWidth="1"/>
    <col min="9986" max="9986" width="14" style="12" customWidth="1"/>
    <col min="9987" max="9987" width="11.42578125" style="12" customWidth="1"/>
    <col min="9988" max="9988" width="21.7109375" style="12" customWidth="1"/>
    <col min="9989" max="9989" width="13.7109375" style="12" customWidth="1"/>
    <col min="9990" max="9990" width="14.85546875" style="12" customWidth="1"/>
    <col min="9991" max="9991" width="19.5703125" style="12" customWidth="1"/>
    <col min="9992" max="9992" width="13.7109375" style="12" customWidth="1"/>
    <col min="9993" max="9993" width="14.7109375" style="12" customWidth="1"/>
    <col min="9994" max="9995" width="14.140625" style="12" customWidth="1"/>
    <col min="9996" max="9996" width="15.140625" style="12" customWidth="1"/>
    <col min="9997" max="9997" width="21.5703125" style="12" customWidth="1"/>
    <col min="9998" max="10239" width="9.140625" style="12"/>
    <col min="10240" max="10240" width="6.5703125" style="12" customWidth="1"/>
    <col min="10241" max="10241" width="35.28515625" style="12" customWidth="1"/>
    <col min="10242" max="10242" width="14" style="12" customWidth="1"/>
    <col min="10243" max="10243" width="11.42578125" style="12" customWidth="1"/>
    <col min="10244" max="10244" width="21.7109375" style="12" customWidth="1"/>
    <col min="10245" max="10245" width="13.7109375" style="12" customWidth="1"/>
    <col min="10246" max="10246" width="14.85546875" style="12" customWidth="1"/>
    <col min="10247" max="10247" width="19.5703125" style="12" customWidth="1"/>
    <col min="10248" max="10248" width="13.7109375" style="12" customWidth="1"/>
    <col min="10249" max="10249" width="14.7109375" style="12" customWidth="1"/>
    <col min="10250" max="10251" width="14.140625" style="12" customWidth="1"/>
    <col min="10252" max="10252" width="15.140625" style="12" customWidth="1"/>
    <col min="10253" max="10253" width="21.5703125" style="12" customWidth="1"/>
    <col min="10254" max="10495" width="9.140625" style="12"/>
    <col min="10496" max="10496" width="6.5703125" style="12" customWidth="1"/>
    <col min="10497" max="10497" width="35.28515625" style="12" customWidth="1"/>
    <col min="10498" max="10498" width="14" style="12" customWidth="1"/>
    <col min="10499" max="10499" width="11.42578125" style="12" customWidth="1"/>
    <col min="10500" max="10500" width="21.7109375" style="12" customWidth="1"/>
    <col min="10501" max="10501" width="13.7109375" style="12" customWidth="1"/>
    <col min="10502" max="10502" width="14.85546875" style="12" customWidth="1"/>
    <col min="10503" max="10503" width="19.5703125" style="12" customWidth="1"/>
    <col min="10504" max="10504" width="13.7109375" style="12" customWidth="1"/>
    <col min="10505" max="10505" width="14.7109375" style="12" customWidth="1"/>
    <col min="10506" max="10507" width="14.140625" style="12" customWidth="1"/>
    <col min="10508" max="10508" width="15.140625" style="12" customWidth="1"/>
    <col min="10509" max="10509" width="21.5703125" style="12" customWidth="1"/>
    <col min="10510" max="10751" width="9.140625" style="12"/>
    <col min="10752" max="10752" width="6.5703125" style="12" customWidth="1"/>
    <col min="10753" max="10753" width="35.28515625" style="12" customWidth="1"/>
    <col min="10754" max="10754" width="14" style="12" customWidth="1"/>
    <col min="10755" max="10755" width="11.42578125" style="12" customWidth="1"/>
    <col min="10756" max="10756" width="21.7109375" style="12" customWidth="1"/>
    <col min="10757" max="10757" width="13.7109375" style="12" customWidth="1"/>
    <col min="10758" max="10758" width="14.85546875" style="12" customWidth="1"/>
    <col min="10759" max="10759" width="19.5703125" style="12" customWidth="1"/>
    <col min="10760" max="10760" width="13.7109375" style="12" customWidth="1"/>
    <col min="10761" max="10761" width="14.7109375" style="12" customWidth="1"/>
    <col min="10762" max="10763" width="14.140625" style="12" customWidth="1"/>
    <col min="10764" max="10764" width="15.140625" style="12" customWidth="1"/>
    <col min="10765" max="10765" width="21.5703125" style="12" customWidth="1"/>
    <col min="10766" max="11007" width="9.140625" style="12"/>
    <col min="11008" max="11008" width="6.5703125" style="12" customWidth="1"/>
    <col min="11009" max="11009" width="35.28515625" style="12" customWidth="1"/>
    <col min="11010" max="11010" width="14" style="12" customWidth="1"/>
    <col min="11011" max="11011" width="11.42578125" style="12" customWidth="1"/>
    <col min="11012" max="11012" width="21.7109375" style="12" customWidth="1"/>
    <col min="11013" max="11013" width="13.7109375" style="12" customWidth="1"/>
    <col min="11014" max="11014" width="14.85546875" style="12" customWidth="1"/>
    <col min="11015" max="11015" width="19.5703125" style="12" customWidth="1"/>
    <col min="11016" max="11016" width="13.7109375" style="12" customWidth="1"/>
    <col min="11017" max="11017" width="14.7109375" style="12" customWidth="1"/>
    <col min="11018" max="11019" width="14.140625" style="12" customWidth="1"/>
    <col min="11020" max="11020" width="15.140625" style="12" customWidth="1"/>
    <col min="11021" max="11021" width="21.5703125" style="12" customWidth="1"/>
    <col min="11022" max="11263" width="9.140625" style="12"/>
    <col min="11264" max="11264" width="6.5703125" style="12" customWidth="1"/>
    <col min="11265" max="11265" width="35.28515625" style="12" customWidth="1"/>
    <col min="11266" max="11266" width="14" style="12" customWidth="1"/>
    <col min="11267" max="11267" width="11.42578125" style="12" customWidth="1"/>
    <col min="11268" max="11268" width="21.7109375" style="12" customWidth="1"/>
    <col min="11269" max="11269" width="13.7109375" style="12" customWidth="1"/>
    <col min="11270" max="11270" width="14.85546875" style="12" customWidth="1"/>
    <col min="11271" max="11271" width="19.5703125" style="12" customWidth="1"/>
    <col min="11272" max="11272" width="13.7109375" style="12" customWidth="1"/>
    <col min="11273" max="11273" width="14.7109375" style="12" customWidth="1"/>
    <col min="11274" max="11275" width="14.140625" style="12" customWidth="1"/>
    <col min="11276" max="11276" width="15.140625" style="12" customWidth="1"/>
    <col min="11277" max="11277" width="21.5703125" style="12" customWidth="1"/>
    <col min="11278" max="11519" width="9.140625" style="12"/>
    <col min="11520" max="11520" width="6.5703125" style="12" customWidth="1"/>
    <col min="11521" max="11521" width="35.28515625" style="12" customWidth="1"/>
    <col min="11522" max="11522" width="14" style="12" customWidth="1"/>
    <col min="11523" max="11523" width="11.42578125" style="12" customWidth="1"/>
    <col min="11524" max="11524" width="21.7109375" style="12" customWidth="1"/>
    <col min="11525" max="11525" width="13.7109375" style="12" customWidth="1"/>
    <col min="11526" max="11526" width="14.85546875" style="12" customWidth="1"/>
    <col min="11527" max="11527" width="19.5703125" style="12" customWidth="1"/>
    <col min="11528" max="11528" width="13.7109375" style="12" customWidth="1"/>
    <col min="11529" max="11529" width="14.7109375" style="12" customWidth="1"/>
    <col min="11530" max="11531" width="14.140625" style="12" customWidth="1"/>
    <col min="11532" max="11532" width="15.140625" style="12" customWidth="1"/>
    <col min="11533" max="11533" width="21.5703125" style="12" customWidth="1"/>
    <col min="11534" max="11775" width="9.140625" style="12"/>
    <col min="11776" max="11776" width="6.5703125" style="12" customWidth="1"/>
    <col min="11777" max="11777" width="35.28515625" style="12" customWidth="1"/>
    <col min="11778" max="11778" width="14" style="12" customWidth="1"/>
    <col min="11779" max="11779" width="11.42578125" style="12" customWidth="1"/>
    <col min="11780" max="11780" width="21.7109375" style="12" customWidth="1"/>
    <col min="11781" max="11781" width="13.7109375" style="12" customWidth="1"/>
    <col min="11782" max="11782" width="14.85546875" style="12" customWidth="1"/>
    <col min="11783" max="11783" width="19.5703125" style="12" customWidth="1"/>
    <col min="11784" max="11784" width="13.7109375" style="12" customWidth="1"/>
    <col min="11785" max="11785" width="14.7109375" style="12" customWidth="1"/>
    <col min="11786" max="11787" width="14.140625" style="12" customWidth="1"/>
    <col min="11788" max="11788" width="15.140625" style="12" customWidth="1"/>
    <col min="11789" max="11789" width="21.5703125" style="12" customWidth="1"/>
    <col min="11790" max="12031" width="9.140625" style="12"/>
    <col min="12032" max="12032" width="6.5703125" style="12" customWidth="1"/>
    <col min="12033" max="12033" width="35.28515625" style="12" customWidth="1"/>
    <col min="12034" max="12034" width="14" style="12" customWidth="1"/>
    <col min="12035" max="12035" width="11.42578125" style="12" customWidth="1"/>
    <col min="12036" max="12036" width="21.7109375" style="12" customWidth="1"/>
    <col min="12037" max="12037" width="13.7109375" style="12" customWidth="1"/>
    <col min="12038" max="12038" width="14.85546875" style="12" customWidth="1"/>
    <col min="12039" max="12039" width="19.5703125" style="12" customWidth="1"/>
    <col min="12040" max="12040" width="13.7109375" style="12" customWidth="1"/>
    <col min="12041" max="12041" width="14.7109375" style="12" customWidth="1"/>
    <col min="12042" max="12043" width="14.140625" style="12" customWidth="1"/>
    <col min="12044" max="12044" width="15.140625" style="12" customWidth="1"/>
    <col min="12045" max="12045" width="21.5703125" style="12" customWidth="1"/>
    <col min="12046" max="12287" width="9.140625" style="12"/>
    <col min="12288" max="12288" width="6.5703125" style="12" customWidth="1"/>
    <col min="12289" max="12289" width="35.28515625" style="12" customWidth="1"/>
    <col min="12290" max="12290" width="14" style="12" customWidth="1"/>
    <col min="12291" max="12291" width="11.42578125" style="12" customWidth="1"/>
    <col min="12292" max="12292" width="21.7109375" style="12" customWidth="1"/>
    <col min="12293" max="12293" width="13.7109375" style="12" customWidth="1"/>
    <col min="12294" max="12294" width="14.85546875" style="12" customWidth="1"/>
    <col min="12295" max="12295" width="19.5703125" style="12" customWidth="1"/>
    <col min="12296" max="12296" width="13.7109375" style="12" customWidth="1"/>
    <col min="12297" max="12297" width="14.7109375" style="12" customWidth="1"/>
    <col min="12298" max="12299" width="14.140625" style="12" customWidth="1"/>
    <col min="12300" max="12300" width="15.140625" style="12" customWidth="1"/>
    <col min="12301" max="12301" width="21.5703125" style="12" customWidth="1"/>
    <col min="12302" max="12543" width="9.140625" style="12"/>
    <col min="12544" max="12544" width="6.5703125" style="12" customWidth="1"/>
    <col min="12545" max="12545" width="35.28515625" style="12" customWidth="1"/>
    <col min="12546" max="12546" width="14" style="12" customWidth="1"/>
    <col min="12547" max="12547" width="11.42578125" style="12" customWidth="1"/>
    <col min="12548" max="12548" width="21.7109375" style="12" customWidth="1"/>
    <col min="12549" max="12549" width="13.7109375" style="12" customWidth="1"/>
    <col min="12550" max="12550" width="14.85546875" style="12" customWidth="1"/>
    <col min="12551" max="12551" width="19.5703125" style="12" customWidth="1"/>
    <col min="12552" max="12552" width="13.7109375" style="12" customWidth="1"/>
    <col min="12553" max="12553" width="14.7109375" style="12" customWidth="1"/>
    <col min="12554" max="12555" width="14.140625" style="12" customWidth="1"/>
    <col min="12556" max="12556" width="15.140625" style="12" customWidth="1"/>
    <col min="12557" max="12557" width="21.5703125" style="12" customWidth="1"/>
    <col min="12558" max="12799" width="9.140625" style="12"/>
    <col min="12800" max="12800" width="6.5703125" style="12" customWidth="1"/>
    <col min="12801" max="12801" width="35.28515625" style="12" customWidth="1"/>
    <col min="12802" max="12802" width="14" style="12" customWidth="1"/>
    <col min="12803" max="12803" width="11.42578125" style="12" customWidth="1"/>
    <col min="12804" max="12804" width="21.7109375" style="12" customWidth="1"/>
    <col min="12805" max="12805" width="13.7109375" style="12" customWidth="1"/>
    <col min="12806" max="12806" width="14.85546875" style="12" customWidth="1"/>
    <col min="12807" max="12807" width="19.5703125" style="12" customWidth="1"/>
    <col min="12808" max="12808" width="13.7109375" style="12" customWidth="1"/>
    <col min="12809" max="12809" width="14.7109375" style="12" customWidth="1"/>
    <col min="12810" max="12811" width="14.140625" style="12" customWidth="1"/>
    <col min="12812" max="12812" width="15.140625" style="12" customWidth="1"/>
    <col min="12813" max="12813" width="21.5703125" style="12" customWidth="1"/>
    <col min="12814" max="13055" width="9.140625" style="12"/>
    <col min="13056" max="13056" width="6.5703125" style="12" customWidth="1"/>
    <col min="13057" max="13057" width="35.28515625" style="12" customWidth="1"/>
    <col min="13058" max="13058" width="14" style="12" customWidth="1"/>
    <col min="13059" max="13059" width="11.42578125" style="12" customWidth="1"/>
    <col min="13060" max="13060" width="21.7109375" style="12" customWidth="1"/>
    <col min="13061" max="13061" width="13.7109375" style="12" customWidth="1"/>
    <col min="13062" max="13062" width="14.85546875" style="12" customWidth="1"/>
    <col min="13063" max="13063" width="19.5703125" style="12" customWidth="1"/>
    <col min="13064" max="13064" width="13.7109375" style="12" customWidth="1"/>
    <col min="13065" max="13065" width="14.7109375" style="12" customWidth="1"/>
    <col min="13066" max="13067" width="14.140625" style="12" customWidth="1"/>
    <col min="13068" max="13068" width="15.140625" style="12" customWidth="1"/>
    <col min="13069" max="13069" width="21.5703125" style="12" customWidth="1"/>
    <col min="13070" max="13311" width="9.140625" style="12"/>
    <col min="13312" max="13312" width="6.5703125" style="12" customWidth="1"/>
    <col min="13313" max="13313" width="35.28515625" style="12" customWidth="1"/>
    <col min="13314" max="13314" width="14" style="12" customWidth="1"/>
    <col min="13315" max="13315" width="11.42578125" style="12" customWidth="1"/>
    <col min="13316" max="13316" width="21.7109375" style="12" customWidth="1"/>
    <col min="13317" max="13317" width="13.7109375" style="12" customWidth="1"/>
    <col min="13318" max="13318" width="14.85546875" style="12" customWidth="1"/>
    <col min="13319" max="13319" width="19.5703125" style="12" customWidth="1"/>
    <col min="13320" max="13320" width="13.7109375" style="12" customWidth="1"/>
    <col min="13321" max="13321" width="14.7109375" style="12" customWidth="1"/>
    <col min="13322" max="13323" width="14.140625" style="12" customWidth="1"/>
    <col min="13324" max="13324" width="15.140625" style="12" customWidth="1"/>
    <col min="13325" max="13325" width="21.5703125" style="12" customWidth="1"/>
    <col min="13326" max="13567" width="9.140625" style="12"/>
    <col min="13568" max="13568" width="6.5703125" style="12" customWidth="1"/>
    <col min="13569" max="13569" width="35.28515625" style="12" customWidth="1"/>
    <col min="13570" max="13570" width="14" style="12" customWidth="1"/>
    <col min="13571" max="13571" width="11.42578125" style="12" customWidth="1"/>
    <col min="13572" max="13572" width="21.7109375" style="12" customWidth="1"/>
    <col min="13573" max="13573" width="13.7109375" style="12" customWidth="1"/>
    <col min="13574" max="13574" width="14.85546875" style="12" customWidth="1"/>
    <col min="13575" max="13575" width="19.5703125" style="12" customWidth="1"/>
    <col min="13576" max="13576" width="13.7109375" style="12" customWidth="1"/>
    <col min="13577" max="13577" width="14.7109375" style="12" customWidth="1"/>
    <col min="13578" max="13579" width="14.140625" style="12" customWidth="1"/>
    <col min="13580" max="13580" width="15.140625" style="12" customWidth="1"/>
    <col min="13581" max="13581" width="21.5703125" style="12" customWidth="1"/>
    <col min="13582" max="13823" width="9.140625" style="12"/>
    <col min="13824" max="13824" width="6.5703125" style="12" customWidth="1"/>
    <col min="13825" max="13825" width="35.28515625" style="12" customWidth="1"/>
    <col min="13826" max="13826" width="14" style="12" customWidth="1"/>
    <col min="13827" max="13827" width="11.42578125" style="12" customWidth="1"/>
    <col min="13828" max="13828" width="21.7109375" style="12" customWidth="1"/>
    <col min="13829" max="13829" width="13.7109375" style="12" customWidth="1"/>
    <col min="13830" max="13830" width="14.85546875" style="12" customWidth="1"/>
    <col min="13831" max="13831" width="19.5703125" style="12" customWidth="1"/>
    <col min="13832" max="13832" width="13.7109375" style="12" customWidth="1"/>
    <col min="13833" max="13833" width="14.7109375" style="12" customWidth="1"/>
    <col min="13834" max="13835" width="14.140625" style="12" customWidth="1"/>
    <col min="13836" max="13836" width="15.140625" style="12" customWidth="1"/>
    <col min="13837" max="13837" width="21.5703125" style="12" customWidth="1"/>
    <col min="13838" max="14079" width="9.140625" style="12"/>
    <col min="14080" max="14080" width="6.5703125" style="12" customWidth="1"/>
    <col min="14081" max="14081" width="35.28515625" style="12" customWidth="1"/>
    <col min="14082" max="14082" width="14" style="12" customWidth="1"/>
    <col min="14083" max="14083" width="11.42578125" style="12" customWidth="1"/>
    <col min="14084" max="14084" width="21.7109375" style="12" customWidth="1"/>
    <col min="14085" max="14085" width="13.7109375" style="12" customWidth="1"/>
    <col min="14086" max="14086" width="14.85546875" style="12" customWidth="1"/>
    <col min="14087" max="14087" width="19.5703125" style="12" customWidth="1"/>
    <col min="14088" max="14088" width="13.7109375" style="12" customWidth="1"/>
    <col min="14089" max="14089" width="14.7109375" style="12" customWidth="1"/>
    <col min="14090" max="14091" width="14.140625" style="12" customWidth="1"/>
    <col min="14092" max="14092" width="15.140625" style="12" customWidth="1"/>
    <col min="14093" max="14093" width="21.5703125" style="12" customWidth="1"/>
    <col min="14094" max="14335" width="9.140625" style="12"/>
    <col min="14336" max="14336" width="6.5703125" style="12" customWidth="1"/>
    <col min="14337" max="14337" width="35.28515625" style="12" customWidth="1"/>
    <col min="14338" max="14338" width="14" style="12" customWidth="1"/>
    <col min="14339" max="14339" width="11.42578125" style="12" customWidth="1"/>
    <col min="14340" max="14340" width="21.7109375" style="12" customWidth="1"/>
    <col min="14341" max="14341" width="13.7109375" style="12" customWidth="1"/>
    <col min="14342" max="14342" width="14.85546875" style="12" customWidth="1"/>
    <col min="14343" max="14343" width="19.5703125" style="12" customWidth="1"/>
    <col min="14344" max="14344" width="13.7109375" style="12" customWidth="1"/>
    <col min="14345" max="14345" width="14.7109375" style="12" customWidth="1"/>
    <col min="14346" max="14347" width="14.140625" style="12" customWidth="1"/>
    <col min="14348" max="14348" width="15.140625" style="12" customWidth="1"/>
    <col min="14349" max="14349" width="21.5703125" style="12" customWidth="1"/>
    <col min="14350" max="14591" width="9.140625" style="12"/>
    <col min="14592" max="14592" width="6.5703125" style="12" customWidth="1"/>
    <col min="14593" max="14593" width="35.28515625" style="12" customWidth="1"/>
    <col min="14594" max="14594" width="14" style="12" customWidth="1"/>
    <col min="14595" max="14595" width="11.42578125" style="12" customWidth="1"/>
    <col min="14596" max="14596" width="21.7109375" style="12" customWidth="1"/>
    <col min="14597" max="14597" width="13.7109375" style="12" customWidth="1"/>
    <col min="14598" max="14598" width="14.85546875" style="12" customWidth="1"/>
    <col min="14599" max="14599" width="19.5703125" style="12" customWidth="1"/>
    <col min="14600" max="14600" width="13.7109375" style="12" customWidth="1"/>
    <col min="14601" max="14601" width="14.7109375" style="12" customWidth="1"/>
    <col min="14602" max="14603" width="14.140625" style="12" customWidth="1"/>
    <col min="14604" max="14604" width="15.140625" style="12" customWidth="1"/>
    <col min="14605" max="14605" width="21.5703125" style="12" customWidth="1"/>
    <col min="14606" max="14847" width="9.140625" style="12"/>
    <col min="14848" max="14848" width="6.5703125" style="12" customWidth="1"/>
    <col min="14849" max="14849" width="35.28515625" style="12" customWidth="1"/>
    <col min="14850" max="14850" width="14" style="12" customWidth="1"/>
    <col min="14851" max="14851" width="11.42578125" style="12" customWidth="1"/>
    <col min="14852" max="14852" width="21.7109375" style="12" customWidth="1"/>
    <col min="14853" max="14853" width="13.7109375" style="12" customWidth="1"/>
    <col min="14854" max="14854" width="14.85546875" style="12" customWidth="1"/>
    <col min="14855" max="14855" width="19.5703125" style="12" customWidth="1"/>
    <col min="14856" max="14856" width="13.7109375" style="12" customWidth="1"/>
    <col min="14857" max="14857" width="14.7109375" style="12" customWidth="1"/>
    <col min="14858" max="14859" width="14.140625" style="12" customWidth="1"/>
    <col min="14860" max="14860" width="15.140625" style="12" customWidth="1"/>
    <col min="14861" max="14861" width="21.5703125" style="12" customWidth="1"/>
    <col min="14862" max="15103" width="9.140625" style="12"/>
    <col min="15104" max="15104" width="6.5703125" style="12" customWidth="1"/>
    <col min="15105" max="15105" width="35.28515625" style="12" customWidth="1"/>
    <col min="15106" max="15106" width="14" style="12" customWidth="1"/>
    <col min="15107" max="15107" width="11.42578125" style="12" customWidth="1"/>
    <col min="15108" max="15108" width="21.7109375" style="12" customWidth="1"/>
    <col min="15109" max="15109" width="13.7109375" style="12" customWidth="1"/>
    <col min="15110" max="15110" width="14.85546875" style="12" customWidth="1"/>
    <col min="15111" max="15111" width="19.5703125" style="12" customWidth="1"/>
    <col min="15112" max="15112" width="13.7109375" style="12" customWidth="1"/>
    <col min="15113" max="15113" width="14.7109375" style="12" customWidth="1"/>
    <col min="15114" max="15115" width="14.140625" style="12" customWidth="1"/>
    <col min="15116" max="15116" width="15.140625" style="12" customWidth="1"/>
    <col min="15117" max="15117" width="21.5703125" style="12" customWidth="1"/>
    <col min="15118" max="15359" width="9.140625" style="12"/>
    <col min="15360" max="15360" width="6.5703125" style="12" customWidth="1"/>
    <col min="15361" max="15361" width="35.28515625" style="12" customWidth="1"/>
    <col min="15362" max="15362" width="14" style="12" customWidth="1"/>
    <col min="15363" max="15363" width="11.42578125" style="12" customWidth="1"/>
    <col min="15364" max="15364" width="21.7109375" style="12" customWidth="1"/>
    <col min="15365" max="15365" width="13.7109375" style="12" customWidth="1"/>
    <col min="15366" max="15366" width="14.85546875" style="12" customWidth="1"/>
    <col min="15367" max="15367" width="19.5703125" style="12" customWidth="1"/>
    <col min="15368" max="15368" width="13.7109375" style="12" customWidth="1"/>
    <col min="15369" max="15369" width="14.7109375" style="12" customWidth="1"/>
    <col min="15370" max="15371" width="14.140625" style="12" customWidth="1"/>
    <col min="15372" max="15372" width="15.140625" style="12" customWidth="1"/>
    <col min="15373" max="15373" width="21.5703125" style="12" customWidth="1"/>
    <col min="15374" max="15615" width="9.140625" style="12"/>
    <col min="15616" max="15616" width="6.5703125" style="12" customWidth="1"/>
    <col min="15617" max="15617" width="35.28515625" style="12" customWidth="1"/>
    <col min="15618" max="15618" width="14" style="12" customWidth="1"/>
    <col min="15619" max="15619" width="11.42578125" style="12" customWidth="1"/>
    <col min="15620" max="15620" width="21.7109375" style="12" customWidth="1"/>
    <col min="15621" max="15621" width="13.7109375" style="12" customWidth="1"/>
    <col min="15622" max="15622" width="14.85546875" style="12" customWidth="1"/>
    <col min="15623" max="15623" width="19.5703125" style="12" customWidth="1"/>
    <col min="15624" max="15624" width="13.7109375" style="12" customWidth="1"/>
    <col min="15625" max="15625" width="14.7109375" style="12" customWidth="1"/>
    <col min="15626" max="15627" width="14.140625" style="12" customWidth="1"/>
    <col min="15628" max="15628" width="15.140625" style="12" customWidth="1"/>
    <col min="15629" max="15629" width="21.5703125" style="12" customWidth="1"/>
    <col min="15630" max="15871" width="9.140625" style="12"/>
    <col min="15872" max="15872" width="6.5703125" style="12" customWidth="1"/>
    <col min="15873" max="15873" width="35.28515625" style="12" customWidth="1"/>
    <col min="15874" max="15874" width="14" style="12" customWidth="1"/>
    <col min="15875" max="15875" width="11.42578125" style="12" customWidth="1"/>
    <col min="15876" max="15876" width="21.7109375" style="12" customWidth="1"/>
    <col min="15877" max="15877" width="13.7109375" style="12" customWidth="1"/>
    <col min="15878" max="15878" width="14.85546875" style="12" customWidth="1"/>
    <col min="15879" max="15879" width="19.5703125" style="12" customWidth="1"/>
    <col min="15880" max="15880" width="13.7109375" style="12" customWidth="1"/>
    <col min="15881" max="15881" width="14.7109375" style="12" customWidth="1"/>
    <col min="15882" max="15883" width="14.140625" style="12" customWidth="1"/>
    <col min="15884" max="15884" width="15.140625" style="12" customWidth="1"/>
    <col min="15885" max="15885" width="21.5703125" style="12" customWidth="1"/>
    <col min="15886" max="16127" width="9.140625" style="12"/>
    <col min="16128" max="16128" width="6.5703125" style="12" customWidth="1"/>
    <col min="16129" max="16129" width="35.28515625" style="12" customWidth="1"/>
    <col min="16130" max="16130" width="14" style="12" customWidth="1"/>
    <col min="16131" max="16131" width="11.42578125" style="12" customWidth="1"/>
    <col min="16132" max="16132" width="21.7109375" style="12" customWidth="1"/>
    <col min="16133" max="16133" width="13.7109375" style="12" customWidth="1"/>
    <col min="16134" max="16134" width="14.85546875" style="12" customWidth="1"/>
    <col min="16135" max="16135" width="19.5703125" style="12" customWidth="1"/>
    <col min="16136" max="16136" width="13.7109375" style="12" customWidth="1"/>
    <col min="16137" max="16137" width="14.7109375" style="12" customWidth="1"/>
    <col min="16138" max="16139" width="14.140625" style="12" customWidth="1"/>
    <col min="16140" max="16140" width="15.140625" style="12" customWidth="1"/>
    <col min="16141" max="16141" width="21.5703125" style="12" customWidth="1"/>
    <col min="16142" max="16384" width="9.140625" style="12"/>
  </cols>
  <sheetData>
    <row r="1" spans="1:13" ht="51.75" customHeight="1" x14ac:dyDescent="0.25">
      <c r="A1" s="137" t="str">
        <f>'[1]Подпрограмма 5'!A1:P1</f>
        <v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на территории муниципального района "Заполярный район" 
муниципальной программы "Комплексное развитие муниципального района "Заполярный район" на 2017-2022 годы"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x14ac:dyDescent="0.25">
      <c r="A2" s="137" t="str">
        <f>'[1]Подпрограмма 5'!A2:S2</f>
        <v>по состоянию на 01 апреля 2018  года (с начала года нарастающим итогом)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x14ac:dyDescent="0.25">
      <c r="A3" s="138" t="s">
        <v>185</v>
      </c>
      <c r="B3" s="138" t="s">
        <v>186</v>
      </c>
      <c r="C3" s="139" t="s">
        <v>187</v>
      </c>
      <c r="D3" s="140"/>
      <c r="E3" s="138" t="s">
        <v>188</v>
      </c>
      <c r="F3" s="138" t="s">
        <v>189</v>
      </c>
      <c r="G3" s="138" t="s">
        <v>190</v>
      </c>
      <c r="H3" s="138" t="s">
        <v>191</v>
      </c>
      <c r="I3" s="141" t="s">
        <v>192</v>
      </c>
      <c r="J3" s="141" t="s">
        <v>193</v>
      </c>
      <c r="K3" s="138" t="s">
        <v>194</v>
      </c>
      <c r="L3" s="138"/>
      <c r="M3" s="138"/>
    </row>
    <row r="4" spans="1:13" x14ac:dyDescent="0.25">
      <c r="A4" s="138"/>
      <c r="B4" s="138"/>
      <c r="C4" s="141" t="s">
        <v>195</v>
      </c>
      <c r="D4" s="141" t="s">
        <v>196</v>
      </c>
      <c r="E4" s="138"/>
      <c r="F4" s="138"/>
      <c r="G4" s="138"/>
      <c r="H4" s="138"/>
      <c r="I4" s="142"/>
      <c r="J4" s="142"/>
      <c r="K4" s="138" t="s">
        <v>197</v>
      </c>
      <c r="L4" s="141" t="s">
        <v>198</v>
      </c>
      <c r="M4" s="138" t="s">
        <v>199</v>
      </c>
    </row>
    <row r="5" spans="1:13" x14ac:dyDescent="0.25">
      <c r="A5" s="138"/>
      <c r="B5" s="138"/>
      <c r="C5" s="143"/>
      <c r="D5" s="143"/>
      <c r="E5" s="138"/>
      <c r="F5" s="138"/>
      <c r="G5" s="138"/>
      <c r="H5" s="138"/>
      <c r="I5" s="143"/>
      <c r="J5" s="143"/>
      <c r="K5" s="138"/>
      <c r="L5" s="143"/>
      <c r="M5" s="138"/>
    </row>
    <row r="6" spans="1:13" x14ac:dyDescent="0.25">
      <c r="A6" s="13">
        <v>1</v>
      </c>
      <c r="B6" s="13">
        <v>2</v>
      </c>
      <c r="C6" s="13">
        <f>B6+1</f>
        <v>3</v>
      </c>
      <c r="D6" s="13">
        <f t="shared" ref="D6:K6" si="0">C6+1</f>
        <v>4</v>
      </c>
      <c r="E6" s="13">
        <v>3</v>
      </c>
      <c r="F6" s="13">
        <v>4</v>
      </c>
      <c r="G6" s="13">
        <v>5</v>
      </c>
      <c r="H6" s="13">
        <f t="shared" si="0"/>
        <v>6</v>
      </c>
      <c r="I6" s="13">
        <f t="shared" si="0"/>
        <v>7</v>
      </c>
      <c r="J6" s="13">
        <f t="shared" si="0"/>
        <v>8</v>
      </c>
      <c r="K6" s="13">
        <f t="shared" si="0"/>
        <v>9</v>
      </c>
      <c r="L6" s="13">
        <v>10</v>
      </c>
      <c r="M6" s="13">
        <v>11</v>
      </c>
    </row>
    <row r="7" spans="1:13" ht="78.75" x14ac:dyDescent="0.25">
      <c r="A7" s="18">
        <v>1</v>
      </c>
      <c r="B7" s="18" t="str">
        <f>'[1]Подпрограмма 5'!B9</f>
        <v>Строительство объекта "Школа на 300 мест в п. Красное"</v>
      </c>
      <c r="C7" s="19">
        <v>41206</v>
      </c>
      <c r="D7" s="19">
        <v>41232</v>
      </c>
      <c r="E7" s="115" t="s">
        <v>346</v>
      </c>
      <c r="F7" s="115" t="s">
        <v>347</v>
      </c>
      <c r="G7" s="115" t="s">
        <v>3</v>
      </c>
      <c r="H7" s="21" t="s">
        <v>339</v>
      </c>
      <c r="I7" s="23">
        <v>480.8</v>
      </c>
      <c r="J7" s="15"/>
      <c r="K7" s="44">
        <f>M7</f>
        <v>480.79570000000001</v>
      </c>
      <c r="L7" s="16"/>
      <c r="M7" s="15">
        <f>'[1]Подпрограмма 5'!L9</f>
        <v>480.79570000000001</v>
      </c>
    </row>
    <row r="8" spans="1:13" ht="78.75" x14ac:dyDescent="0.25">
      <c r="A8" s="18">
        <v>2</v>
      </c>
      <c r="B8" s="18" t="str">
        <f>'[1]Подпрограмма 5'!B11</f>
        <v>Выполнение дополнительных работ на объекте «Школа на 100 мест в с. Тельвиска Ненецкого автономного округа» с целью передачи в государственную собственность</v>
      </c>
      <c r="C8" s="19">
        <v>41486</v>
      </c>
      <c r="D8" s="19">
        <v>41512</v>
      </c>
      <c r="E8" s="115" t="s">
        <v>348</v>
      </c>
      <c r="F8" s="115" t="s">
        <v>349</v>
      </c>
      <c r="G8" s="115" t="s">
        <v>3</v>
      </c>
      <c r="H8" s="21" t="s">
        <v>339</v>
      </c>
      <c r="I8" s="29">
        <v>482.5</v>
      </c>
      <c r="J8" s="15"/>
      <c r="K8" s="44">
        <f>M8</f>
        <v>482.53958</v>
      </c>
      <c r="L8" s="16"/>
      <c r="M8" s="15">
        <f>'[1]Подпрограмма 5'!L11</f>
        <v>482.53958</v>
      </c>
    </row>
    <row r="9" spans="1:13" ht="94.5" x14ac:dyDescent="0.25">
      <c r="A9" s="18">
        <v>3</v>
      </c>
      <c r="B9" s="57" t="str">
        <f>'[1]Подпрограмма 5'!B78</f>
        <v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v>
      </c>
      <c r="C9" s="19"/>
      <c r="D9" s="19"/>
      <c r="E9" s="115" t="s">
        <v>217</v>
      </c>
      <c r="F9" s="115" t="s">
        <v>218</v>
      </c>
      <c r="G9" s="115" t="s">
        <v>3</v>
      </c>
      <c r="H9" s="114">
        <v>43435</v>
      </c>
      <c r="I9" s="23">
        <v>74153.5</v>
      </c>
      <c r="J9" s="15"/>
      <c r="K9" s="44">
        <f>16782.4+M9</f>
        <v>28337.600000000002</v>
      </c>
      <c r="L9" s="16"/>
      <c r="M9" s="15">
        <f>'[1]Подпрограмма 5'!I78</f>
        <v>11555.2</v>
      </c>
    </row>
    <row r="10" spans="1:13" ht="63" x14ac:dyDescent="0.25">
      <c r="A10" s="18">
        <f t="shared" ref="A10" si="1">A9+1</f>
        <v>4</v>
      </c>
      <c r="B10" s="57" t="str">
        <f>'[1]Подпрограмма 5'!B79</f>
        <v>Строительный контроль на строящемся объекте «Спортивное сооружение с универсальным игровым залом в п. Амдерма НАО»</v>
      </c>
      <c r="C10" s="19"/>
      <c r="D10" s="19"/>
      <c r="E10" s="153" t="s">
        <v>350</v>
      </c>
      <c r="F10" s="115" t="s">
        <v>351</v>
      </c>
      <c r="G10" s="115" t="s">
        <v>3</v>
      </c>
      <c r="H10" s="21" t="s">
        <v>339</v>
      </c>
      <c r="I10" s="23">
        <v>80.099999999999994</v>
      </c>
      <c r="J10" s="15"/>
      <c r="K10" s="44">
        <f>M10</f>
        <v>13</v>
      </c>
      <c r="L10" s="16"/>
      <c r="M10" s="15">
        <f>'[1]Подпрограмма 5'!I79</f>
        <v>13</v>
      </c>
    </row>
    <row r="11" spans="1:13" ht="78.75" x14ac:dyDescent="0.25">
      <c r="A11" s="18">
        <v>5</v>
      </c>
      <c r="B11" s="18" t="str">
        <f>'[1]Подпрограмма 5'!B85</f>
        <v>Раздел 8. Проведение кадастровых работ, оформление правоустанавливающих документов на земельные участки под объектами инфраструктуры</v>
      </c>
      <c r="C11" s="19"/>
      <c r="D11" s="19"/>
      <c r="E11" s="115"/>
      <c r="F11" s="115"/>
      <c r="G11" s="115"/>
      <c r="H11" s="21"/>
      <c r="I11" s="23"/>
      <c r="J11" s="15"/>
      <c r="K11" s="44"/>
      <c r="L11" s="16"/>
      <c r="M11" s="15"/>
    </row>
    <row r="12" spans="1:13" ht="63" x14ac:dyDescent="0.25">
      <c r="A12" s="18">
        <v>6</v>
      </c>
      <c r="B12" s="18" t="str">
        <f>'[1]Подпрограмма 5'!B86</f>
        <v>Изготовление межевого плана на земельный участок под размещение кладбища в п. Бугрино МО «Колгуевский сельсовет» НАО</v>
      </c>
      <c r="C12" s="19"/>
      <c r="D12" s="19"/>
      <c r="E12" s="115" t="s">
        <v>345</v>
      </c>
      <c r="F12" s="115" t="s">
        <v>344</v>
      </c>
      <c r="G12" s="115" t="s">
        <v>28</v>
      </c>
      <c r="H12" s="21" t="s">
        <v>339</v>
      </c>
      <c r="I12" s="23">
        <v>20</v>
      </c>
      <c r="J12" s="15"/>
      <c r="K12" s="44">
        <f t="shared" ref="K12" si="2">M12</f>
        <v>20</v>
      </c>
      <c r="L12" s="16"/>
      <c r="M12" s="15">
        <f>'[1]Подпрограмма 5'!O86</f>
        <v>20</v>
      </c>
    </row>
    <row r="13" spans="1:13" x14ac:dyDescent="0.25">
      <c r="A13" s="144" t="s">
        <v>200</v>
      </c>
      <c r="B13" s="145"/>
      <c r="C13" s="145"/>
      <c r="D13" s="145"/>
      <c r="E13" s="145"/>
      <c r="F13" s="145"/>
      <c r="G13" s="145"/>
      <c r="H13" s="145"/>
      <c r="I13" s="146"/>
      <c r="J13" s="20">
        <f>SUM(J7:J12)</f>
        <v>0</v>
      </c>
      <c r="K13" s="20">
        <f>SUM(K7:K12)</f>
        <v>29333.935280000002</v>
      </c>
      <c r="L13" s="20">
        <f>SUM(L7:L12)</f>
        <v>0</v>
      </c>
      <c r="M13" s="20">
        <f>SUM(M7:M12)</f>
        <v>12551.53528</v>
      </c>
    </row>
  </sheetData>
  <mergeCells count="18">
    <mergeCell ref="D4:D5"/>
    <mergeCell ref="K4:K5"/>
    <mergeCell ref="A1:M1"/>
    <mergeCell ref="L4:L5"/>
    <mergeCell ref="M4:M5"/>
    <mergeCell ref="A13:I13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</mergeCells>
  <pageMargins left="0.15748031496062992" right="0.15748031496062992" top="0" bottom="0.31496062992125984" header="0.94488188976377963" footer="0.31496062992125984"/>
  <pageSetup paperSize="9" scale="6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V34"/>
  <sheetViews>
    <sheetView view="pageBreakPreview" zoomScale="85" zoomScaleNormal="90" zoomScaleSheetLayoutView="85" workbookViewId="0">
      <pane xSplit="8" ySplit="4" topLeftCell="I26" activePane="bottomRight" state="frozen"/>
      <selection activeCell="C10" sqref="C10"/>
      <selection pane="topRight" activeCell="C10" sqref="C10"/>
      <selection pane="bottomLeft" activeCell="C10" sqref="C10"/>
      <selection pane="bottomRight" activeCell="L41" sqref="L41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7" width="16.85546875" style="1" hidden="1" customWidth="1"/>
    <col min="8" max="9" width="16.85546875" style="1" customWidth="1"/>
    <col min="10" max="11" width="16.85546875" style="1" hidden="1" customWidth="1"/>
    <col min="12" max="12" width="16.85546875" style="1" customWidth="1"/>
    <col min="13" max="13" width="14.85546875" style="1" customWidth="1"/>
    <col min="14" max="14" width="16.140625" style="1" hidden="1" customWidth="1"/>
    <col min="15" max="15" width="15.28515625" style="1" hidden="1" customWidth="1"/>
    <col min="16" max="16" width="16.42578125" style="1" customWidth="1"/>
    <col min="17" max="17" width="14" style="1" customWidth="1"/>
    <col min="18" max="18" width="14" style="1" hidden="1" customWidth="1"/>
    <col min="19" max="19" width="13.85546875" style="1" hidden="1" customWidth="1"/>
    <col min="20" max="20" width="18.5703125" style="1" customWidth="1"/>
    <col min="21" max="21" width="27.28515625" style="1" customWidth="1"/>
    <col min="22" max="22" width="26.140625" style="1" customWidth="1"/>
    <col min="23" max="16384" width="9.140625" style="1"/>
  </cols>
  <sheetData>
    <row r="1" spans="1:22" ht="51" customHeight="1" x14ac:dyDescent="0.25">
      <c r="A1" s="118" t="s">
        <v>277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</row>
    <row r="2" spans="1:22" ht="18.75" customHeight="1" x14ac:dyDescent="0.25">
      <c r="A2" s="119" t="s">
        <v>278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20"/>
    </row>
    <row r="3" spans="1:22" s="2" customFormat="1" ht="31.5" customHeight="1" x14ac:dyDescent="0.25">
      <c r="A3" s="121" t="s">
        <v>22</v>
      </c>
      <c r="B3" s="121" t="s">
        <v>20</v>
      </c>
      <c r="C3" s="121" t="s">
        <v>7</v>
      </c>
      <c r="D3" s="121" t="s">
        <v>21</v>
      </c>
      <c r="E3" s="122" t="s">
        <v>243</v>
      </c>
      <c r="F3" s="123"/>
      <c r="G3" s="123"/>
      <c r="H3" s="124"/>
      <c r="I3" s="122" t="s">
        <v>252</v>
      </c>
      <c r="J3" s="123"/>
      <c r="K3" s="123"/>
      <c r="L3" s="124"/>
      <c r="M3" s="121" t="s">
        <v>8</v>
      </c>
      <c r="N3" s="121"/>
      <c r="O3" s="121"/>
      <c r="P3" s="121"/>
      <c r="Q3" s="121" t="s">
        <v>9</v>
      </c>
      <c r="R3" s="121"/>
      <c r="S3" s="121"/>
      <c r="T3" s="121"/>
      <c r="U3" s="121" t="s">
        <v>318</v>
      </c>
      <c r="V3" s="121" t="s">
        <v>319</v>
      </c>
    </row>
    <row r="4" spans="1:22" s="2" customFormat="1" ht="47.25" customHeight="1" x14ac:dyDescent="0.25">
      <c r="A4" s="121"/>
      <c r="B4" s="121"/>
      <c r="C4" s="121"/>
      <c r="D4" s="121"/>
      <c r="E4" s="78" t="s">
        <v>1</v>
      </c>
      <c r="F4" s="78" t="s">
        <v>18</v>
      </c>
      <c r="G4" s="78" t="s">
        <v>10</v>
      </c>
      <c r="H4" s="78" t="s">
        <v>11</v>
      </c>
      <c r="I4" s="78" t="s">
        <v>1</v>
      </c>
      <c r="J4" s="78" t="s">
        <v>18</v>
      </c>
      <c r="K4" s="78" t="s">
        <v>10</v>
      </c>
      <c r="L4" s="78" t="s">
        <v>11</v>
      </c>
      <c r="M4" s="78" t="s">
        <v>1</v>
      </c>
      <c r="N4" s="78" t="s">
        <v>18</v>
      </c>
      <c r="O4" s="78" t="s">
        <v>10</v>
      </c>
      <c r="P4" s="78" t="s">
        <v>11</v>
      </c>
      <c r="Q4" s="78" t="s">
        <v>1</v>
      </c>
      <c r="R4" s="78" t="s">
        <v>18</v>
      </c>
      <c r="S4" s="78" t="s">
        <v>10</v>
      </c>
      <c r="T4" s="78" t="s">
        <v>11</v>
      </c>
      <c r="U4" s="121"/>
      <c r="V4" s="121"/>
    </row>
    <row r="5" spans="1:22" s="2" customFormat="1" ht="22.5" customHeight="1" x14ac:dyDescent="0.25">
      <c r="A5" s="78">
        <v>1</v>
      </c>
      <c r="B5" s="78">
        <v>2</v>
      </c>
      <c r="C5" s="78">
        <v>3</v>
      </c>
      <c r="D5" s="78">
        <v>4</v>
      </c>
      <c r="E5" s="78">
        <v>5</v>
      </c>
      <c r="F5" s="78"/>
      <c r="G5" s="78"/>
      <c r="H5" s="78">
        <v>6</v>
      </c>
      <c r="I5" s="78">
        <v>7</v>
      </c>
      <c r="J5" s="78"/>
      <c r="K5" s="78"/>
      <c r="L5" s="78">
        <v>8</v>
      </c>
      <c r="M5" s="78">
        <v>9</v>
      </c>
      <c r="N5" s="78"/>
      <c r="O5" s="78"/>
      <c r="P5" s="78">
        <v>10</v>
      </c>
      <c r="Q5" s="78">
        <v>11</v>
      </c>
      <c r="R5" s="78"/>
      <c r="S5" s="78"/>
      <c r="T5" s="78">
        <v>12</v>
      </c>
      <c r="U5" s="78">
        <v>13</v>
      </c>
      <c r="V5" s="78">
        <v>14</v>
      </c>
    </row>
    <row r="6" spans="1:22" s="2" customFormat="1" ht="76.5" customHeight="1" x14ac:dyDescent="0.25">
      <c r="A6" s="79"/>
      <c r="B6" s="136" t="s">
        <v>170</v>
      </c>
      <c r="C6" s="136"/>
      <c r="D6" s="136"/>
      <c r="E6" s="65">
        <f>H6</f>
        <v>5740.4000000000015</v>
      </c>
      <c r="F6" s="65">
        <v>0</v>
      </c>
      <c r="G6" s="65">
        <f>SUM(G23:G23)</f>
        <v>0</v>
      </c>
      <c r="H6" s="65">
        <f>SUM(H7:H23)</f>
        <v>5740.4000000000015</v>
      </c>
      <c r="I6" s="65">
        <f t="shared" ref="I6:K6" si="0">SUM(I7:I23)</f>
        <v>115.6</v>
      </c>
      <c r="J6" s="65">
        <f t="shared" si="0"/>
        <v>0</v>
      </c>
      <c r="K6" s="65">
        <f t="shared" si="0"/>
        <v>0</v>
      </c>
      <c r="L6" s="65">
        <f>SUM(L7:L23)</f>
        <v>115.6</v>
      </c>
      <c r="M6" s="65">
        <f t="shared" ref="M6:T6" si="1">SUM(M7:M23)</f>
        <v>22.496700000000001</v>
      </c>
      <c r="N6" s="65">
        <f t="shared" si="1"/>
        <v>0</v>
      </c>
      <c r="O6" s="65">
        <f t="shared" si="1"/>
        <v>0</v>
      </c>
      <c r="P6" s="65">
        <f t="shared" si="1"/>
        <v>22.496700000000001</v>
      </c>
      <c r="Q6" s="65">
        <f t="shared" si="1"/>
        <v>22.496700000000001</v>
      </c>
      <c r="R6" s="65">
        <f t="shared" si="1"/>
        <v>0</v>
      </c>
      <c r="S6" s="65">
        <f t="shared" si="1"/>
        <v>0</v>
      </c>
      <c r="T6" s="65">
        <f t="shared" si="1"/>
        <v>22.496700000000001</v>
      </c>
      <c r="U6" s="33">
        <f>M6/I6</f>
        <v>0.19460813148788927</v>
      </c>
      <c r="V6" s="33">
        <f>Q6/I6</f>
        <v>0.19460813148788927</v>
      </c>
    </row>
    <row r="7" spans="1:22" s="2" customFormat="1" ht="33" x14ac:dyDescent="0.25">
      <c r="A7" s="30" t="s">
        <v>12</v>
      </c>
      <c r="B7" s="39" t="s">
        <v>84</v>
      </c>
      <c r="C7" s="31" t="s">
        <v>60</v>
      </c>
      <c r="D7" s="31" t="s">
        <v>28</v>
      </c>
      <c r="E7" s="63">
        <f t="shared" ref="E7:E33" si="2">H7</f>
        <v>48.7</v>
      </c>
      <c r="F7" s="63"/>
      <c r="G7" s="63"/>
      <c r="H7" s="66">
        <v>48.7</v>
      </c>
      <c r="I7" s="63" t="str">
        <f>L7</f>
        <v>-</v>
      </c>
      <c r="J7" s="63"/>
      <c r="K7" s="63"/>
      <c r="L7" s="63" t="s">
        <v>19</v>
      </c>
      <c r="M7" s="63" t="str">
        <f>P7</f>
        <v>-</v>
      </c>
      <c r="N7" s="63"/>
      <c r="O7" s="63"/>
      <c r="P7" s="63" t="s">
        <v>19</v>
      </c>
      <c r="Q7" s="63" t="str">
        <f>T7</f>
        <v>-</v>
      </c>
      <c r="R7" s="63"/>
      <c r="S7" s="63"/>
      <c r="T7" s="63" t="s">
        <v>19</v>
      </c>
      <c r="U7" s="32" t="s">
        <v>19</v>
      </c>
      <c r="V7" s="32" t="s">
        <v>19</v>
      </c>
    </row>
    <row r="8" spans="1:22" s="2" customFormat="1" ht="33" x14ac:dyDescent="0.25">
      <c r="A8" s="30" t="s">
        <v>13</v>
      </c>
      <c r="B8" s="39" t="s">
        <v>106</v>
      </c>
      <c r="C8" s="31" t="s">
        <v>60</v>
      </c>
      <c r="D8" s="31" t="s">
        <v>28</v>
      </c>
      <c r="E8" s="63">
        <f t="shared" si="2"/>
        <v>2239.5</v>
      </c>
      <c r="F8" s="63"/>
      <c r="G8" s="63"/>
      <c r="H8" s="66">
        <v>2239.5</v>
      </c>
      <c r="I8" s="63" t="str">
        <f t="shared" ref="I8:I23" si="3">L8</f>
        <v>-</v>
      </c>
      <c r="J8" s="63"/>
      <c r="K8" s="63"/>
      <c r="L8" s="63" t="s">
        <v>19</v>
      </c>
      <c r="M8" s="63" t="str">
        <f t="shared" ref="M8:M23" si="4">P8</f>
        <v>-</v>
      </c>
      <c r="N8" s="63"/>
      <c r="O8" s="63"/>
      <c r="P8" s="63" t="s">
        <v>19</v>
      </c>
      <c r="Q8" s="63" t="str">
        <f t="shared" ref="Q8:Q23" si="5">T8</f>
        <v>-</v>
      </c>
      <c r="R8" s="63"/>
      <c r="S8" s="63"/>
      <c r="T8" s="63" t="s">
        <v>19</v>
      </c>
      <c r="U8" s="32" t="s">
        <v>19</v>
      </c>
      <c r="V8" s="32" t="s">
        <v>19</v>
      </c>
    </row>
    <row r="9" spans="1:22" s="2" customFormat="1" ht="33" x14ac:dyDescent="0.25">
      <c r="A9" s="30" t="s">
        <v>14</v>
      </c>
      <c r="B9" s="39" t="s">
        <v>49</v>
      </c>
      <c r="C9" s="31" t="s">
        <v>60</v>
      </c>
      <c r="D9" s="31" t="s">
        <v>28</v>
      </c>
      <c r="E9" s="63">
        <f t="shared" si="2"/>
        <v>169.1</v>
      </c>
      <c r="F9" s="63"/>
      <c r="G9" s="63"/>
      <c r="H9" s="66">
        <v>169.1</v>
      </c>
      <c r="I9" s="63" t="str">
        <f t="shared" si="3"/>
        <v>-</v>
      </c>
      <c r="J9" s="63"/>
      <c r="K9" s="63"/>
      <c r="L9" s="63" t="s">
        <v>19</v>
      </c>
      <c r="M9" s="63" t="str">
        <f t="shared" si="4"/>
        <v>-</v>
      </c>
      <c r="N9" s="63"/>
      <c r="O9" s="63"/>
      <c r="P9" s="63" t="s">
        <v>19</v>
      </c>
      <c r="Q9" s="63" t="str">
        <f t="shared" si="5"/>
        <v>-</v>
      </c>
      <c r="R9" s="63"/>
      <c r="S9" s="63"/>
      <c r="T9" s="63" t="s">
        <v>19</v>
      </c>
      <c r="U9" s="32" t="s">
        <v>19</v>
      </c>
      <c r="V9" s="32" t="s">
        <v>19</v>
      </c>
    </row>
    <row r="10" spans="1:22" s="2" customFormat="1" ht="33" x14ac:dyDescent="0.25">
      <c r="A10" s="30" t="s">
        <v>15</v>
      </c>
      <c r="B10" s="39" t="s">
        <v>51</v>
      </c>
      <c r="C10" s="31" t="s">
        <v>60</v>
      </c>
      <c r="D10" s="31" t="s">
        <v>28</v>
      </c>
      <c r="E10" s="63">
        <f t="shared" si="2"/>
        <v>254.9</v>
      </c>
      <c r="F10" s="63"/>
      <c r="G10" s="63"/>
      <c r="H10" s="66">
        <v>254.9</v>
      </c>
      <c r="I10" s="63" t="str">
        <f t="shared" si="3"/>
        <v>-</v>
      </c>
      <c r="J10" s="63"/>
      <c r="K10" s="63"/>
      <c r="L10" s="63" t="s">
        <v>19</v>
      </c>
      <c r="M10" s="63" t="str">
        <f t="shared" si="4"/>
        <v>-</v>
      </c>
      <c r="N10" s="63"/>
      <c r="O10" s="63"/>
      <c r="P10" s="63" t="s">
        <v>19</v>
      </c>
      <c r="Q10" s="63" t="str">
        <f t="shared" si="5"/>
        <v>-</v>
      </c>
      <c r="R10" s="63"/>
      <c r="S10" s="63"/>
      <c r="T10" s="63" t="s">
        <v>19</v>
      </c>
      <c r="U10" s="32" t="s">
        <v>19</v>
      </c>
      <c r="V10" s="32" t="s">
        <v>19</v>
      </c>
    </row>
    <row r="11" spans="1:22" s="2" customFormat="1" ht="33" x14ac:dyDescent="0.25">
      <c r="A11" s="30" t="s">
        <v>16</v>
      </c>
      <c r="B11" s="39" t="s">
        <v>52</v>
      </c>
      <c r="C11" s="31" t="s">
        <v>60</v>
      </c>
      <c r="D11" s="31" t="s">
        <v>28</v>
      </c>
      <c r="E11" s="63">
        <f t="shared" si="2"/>
        <v>251.2</v>
      </c>
      <c r="F11" s="63"/>
      <c r="G11" s="63"/>
      <c r="H11" s="66">
        <v>251.2</v>
      </c>
      <c r="I11" s="63" t="str">
        <f t="shared" si="3"/>
        <v>-</v>
      </c>
      <c r="J11" s="63"/>
      <c r="K11" s="63"/>
      <c r="L11" s="63" t="s">
        <v>19</v>
      </c>
      <c r="M11" s="63" t="str">
        <f t="shared" si="4"/>
        <v>-</v>
      </c>
      <c r="N11" s="63"/>
      <c r="O11" s="63"/>
      <c r="P11" s="63" t="s">
        <v>19</v>
      </c>
      <c r="Q11" s="63" t="str">
        <f t="shared" si="5"/>
        <v>-</v>
      </c>
      <c r="R11" s="63"/>
      <c r="S11" s="63"/>
      <c r="T11" s="63" t="s">
        <v>19</v>
      </c>
      <c r="U11" s="32" t="s">
        <v>19</v>
      </c>
      <c r="V11" s="32" t="s">
        <v>19</v>
      </c>
    </row>
    <row r="12" spans="1:22" s="2" customFormat="1" ht="33" x14ac:dyDescent="0.25">
      <c r="A12" s="30" t="s">
        <v>29</v>
      </c>
      <c r="B12" s="39" t="s">
        <v>53</v>
      </c>
      <c r="C12" s="31" t="s">
        <v>60</v>
      </c>
      <c r="D12" s="31" t="s">
        <v>28</v>
      </c>
      <c r="E12" s="63">
        <f t="shared" si="2"/>
        <v>263.3</v>
      </c>
      <c r="F12" s="63"/>
      <c r="G12" s="63"/>
      <c r="H12" s="66">
        <v>263.3</v>
      </c>
      <c r="I12" s="63" t="str">
        <f t="shared" si="3"/>
        <v>-</v>
      </c>
      <c r="J12" s="63"/>
      <c r="K12" s="63"/>
      <c r="L12" s="63" t="s">
        <v>19</v>
      </c>
      <c r="M12" s="63" t="str">
        <f t="shared" si="4"/>
        <v>-</v>
      </c>
      <c r="N12" s="63"/>
      <c r="O12" s="63"/>
      <c r="P12" s="63" t="s">
        <v>19</v>
      </c>
      <c r="Q12" s="63" t="str">
        <f t="shared" si="5"/>
        <v>-</v>
      </c>
      <c r="R12" s="63"/>
      <c r="S12" s="63"/>
      <c r="T12" s="63" t="s">
        <v>19</v>
      </c>
      <c r="U12" s="32" t="s">
        <v>19</v>
      </c>
      <c r="V12" s="32" t="s">
        <v>19</v>
      </c>
    </row>
    <row r="13" spans="1:22" s="2" customFormat="1" ht="33" x14ac:dyDescent="0.25">
      <c r="A13" s="30" t="s">
        <v>17</v>
      </c>
      <c r="B13" s="39" t="s">
        <v>64</v>
      </c>
      <c r="C13" s="31" t="s">
        <v>60</v>
      </c>
      <c r="D13" s="31" t="s">
        <v>28</v>
      </c>
      <c r="E13" s="63">
        <f t="shared" si="2"/>
        <v>488.3</v>
      </c>
      <c r="F13" s="63"/>
      <c r="G13" s="63"/>
      <c r="H13" s="81">
        <v>488.3</v>
      </c>
      <c r="I13" s="63" t="str">
        <f t="shared" si="3"/>
        <v>-</v>
      </c>
      <c r="J13" s="63"/>
      <c r="K13" s="63"/>
      <c r="L13" s="63" t="s">
        <v>19</v>
      </c>
      <c r="M13" s="63" t="str">
        <f t="shared" si="4"/>
        <v>-</v>
      </c>
      <c r="N13" s="63"/>
      <c r="O13" s="63"/>
      <c r="P13" s="63" t="s">
        <v>19</v>
      </c>
      <c r="Q13" s="63" t="str">
        <f t="shared" si="5"/>
        <v>-</v>
      </c>
      <c r="R13" s="63"/>
      <c r="S13" s="63"/>
      <c r="T13" s="63" t="s">
        <v>19</v>
      </c>
      <c r="U13" s="32" t="s">
        <v>19</v>
      </c>
      <c r="V13" s="32" t="s">
        <v>19</v>
      </c>
    </row>
    <row r="14" spans="1:22" s="2" customFormat="1" ht="33" x14ac:dyDescent="0.25">
      <c r="A14" s="30" t="s">
        <v>30</v>
      </c>
      <c r="B14" s="39" t="s">
        <v>54</v>
      </c>
      <c r="C14" s="31" t="s">
        <v>60</v>
      </c>
      <c r="D14" s="31" t="s">
        <v>28</v>
      </c>
      <c r="E14" s="63">
        <f t="shared" si="2"/>
        <v>179.4</v>
      </c>
      <c r="F14" s="63"/>
      <c r="G14" s="63"/>
      <c r="H14" s="81">
        <v>179.4</v>
      </c>
      <c r="I14" s="63" t="str">
        <f t="shared" si="3"/>
        <v>-</v>
      </c>
      <c r="J14" s="63"/>
      <c r="K14" s="63"/>
      <c r="L14" s="63" t="s">
        <v>19</v>
      </c>
      <c r="M14" s="63" t="str">
        <f t="shared" si="4"/>
        <v>-</v>
      </c>
      <c r="N14" s="63"/>
      <c r="O14" s="63"/>
      <c r="P14" s="63" t="s">
        <v>19</v>
      </c>
      <c r="Q14" s="63" t="str">
        <f t="shared" si="5"/>
        <v>-</v>
      </c>
      <c r="R14" s="63"/>
      <c r="S14" s="63"/>
      <c r="T14" s="63" t="s">
        <v>19</v>
      </c>
      <c r="U14" s="32" t="s">
        <v>19</v>
      </c>
      <c r="V14" s="32" t="s">
        <v>19</v>
      </c>
    </row>
    <row r="15" spans="1:22" s="2" customFormat="1" ht="33" x14ac:dyDescent="0.25">
      <c r="A15" s="30" t="s">
        <v>31</v>
      </c>
      <c r="B15" s="39" t="s">
        <v>85</v>
      </c>
      <c r="C15" s="31" t="s">
        <v>60</v>
      </c>
      <c r="D15" s="31" t="s">
        <v>28</v>
      </c>
      <c r="E15" s="63">
        <f t="shared" si="2"/>
        <v>188.4</v>
      </c>
      <c r="F15" s="63"/>
      <c r="G15" s="63"/>
      <c r="H15" s="81">
        <v>188.4</v>
      </c>
      <c r="I15" s="63">
        <f t="shared" si="3"/>
        <v>47.1</v>
      </c>
      <c r="J15" s="63"/>
      <c r="K15" s="63"/>
      <c r="L15" s="63">
        <v>47.1</v>
      </c>
      <c r="M15" s="63" t="str">
        <f t="shared" si="4"/>
        <v>-</v>
      </c>
      <c r="N15" s="63"/>
      <c r="O15" s="63"/>
      <c r="P15" s="63" t="s">
        <v>19</v>
      </c>
      <c r="Q15" s="63" t="str">
        <f t="shared" si="5"/>
        <v>-</v>
      </c>
      <c r="R15" s="63"/>
      <c r="S15" s="63"/>
      <c r="T15" s="63" t="s">
        <v>19</v>
      </c>
      <c r="U15" s="32" t="s">
        <v>19</v>
      </c>
      <c r="V15" s="32" t="s">
        <v>19</v>
      </c>
    </row>
    <row r="16" spans="1:22" s="2" customFormat="1" ht="33" x14ac:dyDescent="0.25">
      <c r="A16" s="30" t="s">
        <v>32</v>
      </c>
      <c r="B16" s="39" t="s">
        <v>55</v>
      </c>
      <c r="C16" s="31" t="s">
        <v>60</v>
      </c>
      <c r="D16" s="31" t="s">
        <v>28</v>
      </c>
      <c r="E16" s="63">
        <f t="shared" si="2"/>
        <v>226.8</v>
      </c>
      <c r="F16" s="63"/>
      <c r="G16" s="63"/>
      <c r="H16" s="81">
        <v>226.8</v>
      </c>
      <c r="I16" s="63" t="str">
        <f t="shared" si="3"/>
        <v>-</v>
      </c>
      <c r="J16" s="63"/>
      <c r="K16" s="63"/>
      <c r="L16" s="63" t="s">
        <v>19</v>
      </c>
      <c r="M16" s="63" t="str">
        <f t="shared" si="4"/>
        <v>-</v>
      </c>
      <c r="N16" s="63"/>
      <c r="O16" s="63"/>
      <c r="P16" s="63" t="s">
        <v>19</v>
      </c>
      <c r="Q16" s="63" t="str">
        <f t="shared" si="5"/>
        <v>-</v>
      </c>
      <c r="R16" s="63"/>
      <c r="S16" s="63"/>
      <c r="T16" s="63" t="s">
        <v>19</v>
      </c>
      <c r="U16" s="32" t="s">
        <v>19</v>
      </c>
      <c r="V16" s="32" t="s">
        <v>19</v>
      </c>
    </row>
    <row r="17" spans="1:22" s="2" customFormat="1" ht="33" x14ac:dyDescent="0.25">
      <c r="A17" s="30" t="s">
        <v>33</v>
      </c>
      <c r="B17" s="39" t="s">
        <v>56</v>
      </c>
      <c r="C17" s="31" t="s">
        <v>60</v>
      </c>
      <c r="D17" s="31" t="s">
        <v>28</v>
      </c>
      <c r="E17" s="63">
        <f t="shared" si="2"/>
        <v>203.1</v>
      </c>
      <c r="F17" s="63"/>
      <c r="G17" s="63"/>
      <c r="H17" s="81">
        <v>203.1</v>
      </c>
      <c r="I17" s="63" t="str">
        <f t="shared" si="3"/>
        <v>-</v>
      </c>
      <c r="J17" s="63"/>
      <c r="K17" s="63"/>
      <c r="L17" s="63" t="s">
        <v>19</v>
      </c>
      <c r="M17" s="63" t="str">
        <f t="shared" si="4"/>
        <v>-</v>
      </c>
      <c r="N17" s="63"/>
      <c r="O17" s="63"/>
      <c r="P17" s="63" t="s">
        <v>19</v>
      </c>
      <c r="Q17" s="63" t="str">
        <f t="shared" si="5"/>
        <v>-</v>
      </c>
      <c r="R17" s="63"/>
      <c r="S17" s="63"/>
      <c r="T17" s="63" t="s">
        <v>19</v>
      </c>
      <c r="U17" s="32" t="s">
        <v>19</v>
      </c>
      <c r="V17" s="32" t="s">
        <v>19</v>
      </c>
    </row>
    <row r="18" spans="1:22" s="2" customFormat="1" ht="33" x14ac:dyDescent="0.25">
      <c r="A18" s="30" t="s">
        <v>34</v>
      </c>
      <c r="B18" s="39" t="s">
        <v>57</v>
      </c>
      <c r="C18" s="31" t="s">
        <v>60</v>
      </c>
      <c r="D18" s="31" t="s">
        <v>28</v>
      </c>
      <c r="E18" s="63">
        <f t="shared" si="2"/>
        <v>138.5</v>
      </c>
      <c r="F18" s="63"/>
      <c r="G18" s="63"/>
      <c r="H18" s="81">
        <v>138.5</v>
      </c>
      <c r="I18" s="63" t="str">
        <f t="shared" si="3"/>
        <v>-</v>
      </c>
      <c r="J18" s="63"/>
      <c r="K18" s="63"/>
      <c r="L18" s="63" t="s">
        <v>19</v>
      </c>
      <c r="M18" s="63" t="str">
        <f t="shared" si="4"/>
        <v>-</v>
      </c>
      <c r="N18" s="63"/>
      <c r="O18" s="63"/>
      <c r="P18" s="63" t="s">
        <v>19</v>
      </c>
      <c r="Q18" s="63" t="str">
        <f t="shared" si="5"/>
        <v>-</v>
      </c>
      <c r="R18" s="63"/>
      <c r="S18" s="63"/>
      <c r="T18" s="63" t="s">
        <v>19</v>
      </c>
      <c r="U18" s="32" t="s">
        <v>19</v>
      </c>
      <c r="V18" s="32" t="s">
        <v>19</v>
      </c>
    </row>
    <row r="19" spans="1:22" s="2" customFormat="1" ht="33" x14ac:dyDescent="0.25">
      <c r="A19" s="30" t="s">
        <v>35</v>
      </c>
      <c r="B19" s="39" t="s">
        <v>58</v>
      </c>
      <c r="C19" s="31" t="s">
        <v>60</v>
      </c>
      <c r="D19" s="31" t="s">
        <v>28</v>
      </c>
      <c r="E19" s="63">
        <f t="shared" si="2"/>
        <v>98.9</v>
      </c>
      <c r="F19" s="63"/>
      <c r="G19" s="63"/>
      <c r="H19" s="81">
        <v>98.9</v>
      </c>
      <c r="I19" s="63">
        <f t="shared" si="3"/>
        <v>22.5</v>
      </c>
      <c r="J19" s="63"/>
      <c r="K19" s="63"/>
      <c r="L19" s="63">
        <v>22.5</v>
      </c>
      <c r="M19" s="63">
        <f t="shared" si="4"/>
        <v>22.496700000000001</v>
      </c>
      <c r="N19" s="63"/>
      <c r="O19" s="63"/>
      <c r="P19" s="63">
        <v>22.496700000000001</v>
      </c>
      <c r="Q19" s="63">
        <f t="shared" si="5"/>
        <v>22.496700000000001</v>
      </c>
      <c r="R19" s="63"/>
      <c r="S19" s="63"/>
      <c r="T19" s="63">
        <f>P19</f>
        <v>22.496700000000001</v>
      </c>
      <c r="U19" s="32">
        <f t="shared" ref="U19:U34" si="6">M19/I19</f>
        <v>0.99985333333333337</v>
      </c>
      <c r="V19" s="32">
        <f t="shared" ref="V19:V34" si="7">Q19/I19</f>
        <v>0.99985333333333337</v>
      </c>
    </row>
    <row r="20" spans="1:22" s="2" customFormat="1" ht="33" x14ac:dyDescent="0.25">
      <c r="A20" s="30" t="s">
        <v>36</v>
      </c>
      <c r="B20" s="39" t="s">
        <v>59</v>
      </c>
      <c r="C20" s="31" t="s">
        <v>60</v>
      </c>
      <c r="D20" s="31" t="s">
        <v>28</v>
      </c>
      <c r="E20" s="63">
        <f t="shared" si="2"/>
        <v>184.1</v>
      </c>
      <c r="F20" s="63"/>
      <c r="G20" s="63"/>
      <c r="H20" s="81">
        <v>184.1</v>
      </c>
      <c r="I20" s="63">
        <f t="shared" si="3"/>
        <v>46</v>
      </c>
      <c r="J20" s="63"/>
      <c r="K20" s="63"/>
      <c r="L20" s="63">
        <v>46</v>
      </c>
      <c r="M20" s="63" t="str">
        <f t="shared" si="4"/>
        <v>-</v>
      </c>
      <c r="N20" s="63"/>
      <c r="O20" s="63"/>
      <c r="P20" s="63" t="s">
        <v>19</v>
      </c>
      <c r="Q20" s="63" t="str">
        <f t="shared" si="5"/>
        <v>-</v>
      </c>
      <c r="R20" s="63"/>
      <c r="S20" s="63"/>
      <c r="T20" s="63" t="s">
        <v>19</v>
      </c>
      <c r="U20" s="32" t="s">
        <v>19</v>
      </c>
      <c r="V20" s="32" t="s">
        <v>19</v>
      </c>
    </row>
    <row r="21" spans="1:22" s="2" customFormat="1" ht="33" x14ac:dyDescent="0.25">
      <c r="A21" s="30" t="s">
        <v>37</v>
      </c>
      <c r="B21" s="75" t="s">
        <v>47</v>
      </c>
      <c r="C21" s="31" t="s">
        <v>60</v>
      </c>
      <c r="D21" s="31" t="s">
        <v>28</v>
      </c>
      <c r="E21" s="63">
        <f t="shared" si="2"/>
        <v>258.3</v>
      </c>
      <c r="F21" s="63"/>
      <c r="G21" s="63"/>
      <c r="H21" s="66">
        <v>258.3</v>
      </c>
      <c r="I21" s="63" t="str">
        <f t="shared" si="3"/>
        <v>-</v>
      </c>
      <c r="J21" s="63"/>
      <c r="K21" s="63"/>
      <c r="L21" s="63" t="s">
        <v>19</v>
      </c>
      <c r="M21" s="63" t="str">
        <f t="shared" si="4"/>
        <v>-</v>
      </c>
      <c r="N21" s="63"/>
      <c r="O21" s="63"/>
      <c r="P21" s="63" t="s">
        <v>19</v>
      </c>
      <c r="Q21" s="63" t="str">
        <f t="shared" si="5"/>
        <v>-</v>
      </c>
      <c r="R21" s="63"/>
      <c r="S21" s="63"/>
      <c r="T21" s="63" t="s">
        <v>19</v>
      </c>
      <c r="U21" s="32" t="s">
        <v>19</v>
      </c>
      <c r="V21" s="32" t="s">
        <v>19</v>
      </c>
    </row>
    <row r="22" spans="1:22" s="2" customFormat="1" ht="33" x14ac:dyDescent="0.25">
      <c r="A22" s="30" t="s">
        <v>38</v>
      </c>
      <c r="B22" s="75" t="s">
        <v>48</v>
      </c>
      <c r="C22" s="31" t="s">
        <v>60</v>
      </c>
      <c r="D22" s="31" t="s">
        <v>28</v>
      </c>
      <c r="E22" s="63">
        <f t="shared" si="2"/>
        <v>417.8</v>
      </c>
      <c r="F22" s="63"/>
      <c r="G22" s="63"/>
      <c r="H22" s="66">
        <v>417.8</v>
      </c>
      <c r="I22" s="63" t="str">
        <f t="shared" si="3"/>
        <v>-</v>
      </c>
      <c r="J22" s="63"/>
      <c r="K22" s="63"/>
      <c r="L22" s="63" t="s">
        <v>19</v>
      </c>
      <c r="M22" s="63" t="str">
        <f t="shared" si="4"/>
        <v>-</v>
      </c>
      <c r="N22" s="63"/>
      <c r="O22" s="63"/>
      <c r="P22" s="63" t="s">
        <v>19</v>
      </c>
      <c r="Q22" s="63" t="str">
        <f t="shared" si="5"/>
        <v>-</v>
      </c>
      <c r="R22" s="63"/>
      <c r="S22" s="63"/>
      <c r="T22" s="63" t="s">
        <v>19</v>
      </c>
      <c r="U22" s="32" t="s">
        <v>19</v>
      </c>
      <c r="V22" s="32" t="s">
        <v>19</v>
      </c>
    </row>
    <row r="23" spans="1:22" s="2" customFormat="1" ht="33" x14ac:dyDescent="0.25">
      <c r="A23" s="30" t="s">
        <v>93</v>
      </c>
      <c r="B23" s="75" t="s">
        <v>62</v>
      </c>
      <c r="C23" s="31" t="s">
        <v>60</v>
      </c>
      <c r="D23" s="31" t="s">
        <v>28</v>
      </c>
      <c r="E23" s="63">
        <f t="shared" si="2"/>
        <v>130.1</v>
      </c>
      <c r="F23" s="63"/>
      <c r="G23" s="63"/>
      <c r="H23" s="66">
        <v>130.1</v>
      </c>
      <c r="I23" s="63" t="str">
        <f t="shared" si="3"/>
        <v>-</v>
      </c>
      <c r="J23" s="63"/>
      <c r="K23" s="63"/>
      <c r="L23" s="63" t="s">
        <v>19</v>
      </c>
      <c r="M23" s="63" t="str">
        <f t="shared" si="4"/>
        <v>-</v>
      </c>
      <c r="N23" s="63"/>
      <c r="O23" s="63"/>
      <c r="P23" s="63" t="s">
        <v>19</v>
      </c>
      <c r="Q23" s="63" t="str">
        <f t="shared" si="5"/>
        <v>-</v>
      </c>
      <c r="R23" s="63"/>
      <c r="S23" s="63"/>
      <c r="T23" s="63" t="s">
        <v>19</v>
      </c>
      <c r="U23" s="32" t="s">
        <v>19</v>
      </c>
      <c r="V23" s="32" t="s">
        <v>19</v>
      </c>
    </row>
    <row r="24" spans="1:22" s="2" customFormat="1" ht="31.5" customHeight="1" x14ac:dyDescent="0.25">
      <c r="A24" s="30"/>
      <c r="B24" s="129" t="s">
        <v>171</v>
      </c>
      <c r="C24" s="129"/>
      <c r="D24" s="129"/>
      <c r="E24" s="65">
        <f t="shared" si="2"/>
        <v>1547.4</v>
      </c>
      <c r="F24" s="65">
        <v>0</v>
      </c>
      <c r="G24" s="65">
        <v>0</v>
      </c>
      <c r="H24" s="65">
        <f>SUM(H25:H26)</f>
        <v>1547.4</v>
      </c>
      <c r="I24" s="65">
        <f>L24</f>
        <v>0</v>
      </c>
      <c r="J24" s="65">
        <v>0</v>
      </c>
      <c r="K24" s="65">
        <v>0</v>
      </c>
      <c r="L24" s="65">
        <f>SUM(L25:L26)</f>
        <v>0</v>
      </c>
      <c r="M24" s="65">
        <f>P24</f>
        <v>0</v>
      </c>
      <c r="N24" s="65">
        <f>SUM(N25:N25)</f>
        <v>0</v>
      </c>
      <c r="O24" s="65">
        <f>SUM(O25:O25)</f>
        <v>0</v>
      </c>
      <c r="P24" s="65">
        <f>SUM(P25:P26)</f>
        <v>0</v>
      </c>
      <c r="Q24" s="65">
        <f>T24</f>
        <v>0</v>
      </c>
      <c r="R24" s="65">
        <f>SUM(R25:R25)</f>
        <v>0</v>
      </c>
      <c r="S24" s="65">
        <f>SUM(S25:S25)</f>
        <v>0</v>
      </c>
      <c r="T24" s="65">
        <f>SUM(T25:T26)</f>
        <v>0</v>
      </c>
      <c r="U24" s="33">
        <v>0</v>
      </c>
      <c r="V24" s="33">
        <v>0</v>
      </c>
    </row>
    <row r="25" spans="1:22" s="2" customFormat="1" ht="42" customHeight="1" x14ac:dyDescent="0.25">
      <c r="A25" s="30" t="s">
        <v>42</v>
      </c>
      <c r="B25" s="96" t="s">
        <v>85</v>
      </c>
      <c r="C25" s="60" t="s">
        <v>60</v>
      </c>
      <c r="D25" s="60" t="s">
        <v>28</v>
      </c>
      <c r="E25" s="63">
        <f t="shared" si="2"/>
        <v>1531.9</v>
      </c>
      <c r="F25" s="63"/>
      <c r="G25" s="63"/>
      <c r="H25" s="63">
        <v>1531.9</v>
      </c>
      <c r="I25" s="63" t="str">
        <f>L25</f>
        <v>-</v>
      </c>
      <c r="J25" s="63"/>
      <c r="K25" s="63"/>
      <c r="L25" s="63" t="s">
        <v>19</v>
      </c>
      <c r="M25" s="63" t="str">
        <f>P25</f>
        <v>-</v>
      </c>
      <c r="N25" s="63"/>
      <c r="O25" s="63"/>
      <c r="P25" s="63" t="s">
        <v>19</v>
      </c>
      <c r="Q25" s="63" t="str">
        <f>T25</f>
        <v>-</v>
      </c>
      <c r="R25" s="63"/>
      <c r="S25" s="63"/>
      <c r="T25" s="63" t="s">
        <v>19</v>
      </c>
      <c r="U25" s="32" t="s">
        <v>19</v>
      </c>
      <c r="V25" s="32" t="s">
        <v>19</v>
      </c>
    </row>
    <row r="26" spans="1:22" s="2" customFormat="1" ht="42" customHeight="1" x14ac:dyDescent="0.25">
      <c r="A26" s="30" t="s">
        <v>43</v>
      </c>
      <c r="B26" s="97" t="s">
        <v>53</v>
      </c>
      <c r="C26" s="31" t="s">
        <v>60</v>
      </c>
      <c r="D26" s="31" t="s">
        <v>28</v>
      </c>
      <c r="E26" s="63">
        <f t="shared" si="2"/>
        <v>15.5</v>
      </c>
      <c r="F26" s="63"/>
      <c r="G26" s="63"/>
      <c r="H26" s="63">
        <v>15.5</v>
      </c>
      <c r="I26" s="63" t="s">
        <v>19</v>
      </c>
      <c r="J26" s="63"/>
      <c r="K26" s="63"/>
      <c r="L26" s="63" t="s">
        <v>19</v>
      </c>
      <c r="M26" s="63" t="s">
        <v>19</v>
      </c>
      <c r="N26" s="63"/>
      <c r="O26" s="63"/>
      <c r="P26" s="63" t="s">
        <v>19</v>
      </c>
      <c r="Q26" s="63" t="s">
        <v>19</v>
      </c>
      <c r="R26" s="63"/>
      <c r="S26" s="63"/>
      <c r="T26" s="63" t="s">
        <v>19</v>
      </c>
      <c r="U26" s="32" t="s">
        <v>19</v>
      </c>
      <c r="V26" s="32" t="s">
        <v>19</v>
      </c>
    </row>
    <row r="27" spans="1:22" s="2" customFormat="1" x14ac:dyDescent="0.25">
      <c r="A27" s="30"/>
      <c r="B27" s="151" t="s">
        <v>214</v>
      </c>
      <c r="C27" s="152"/>
      <c r="D27" s="152"/>
      <c r="E27" s="65">
        <f>H27</f>
        <v>13107.1</v>
      </c>
      <c r="F27" s="65">
        <f t="shared" ref="F27:G27" si="8">F28</f>
        <v>0</v>
      </c>
      <c r="G27" s="65">
        <f t="shared" si="8"/>
        <v>0</v>
      </c>
      <c r="H27" s="65">
        <f>SUM(H28)</f>
        <v>13107.1</v>
      </c>
      <c r="I27" s="65">
        <f t="shared" ref="I27:T27" si="9">SUM(I28)</f>
        <v>0</v>
      </c>
      <c r="J27" s="65">
        <f t="shared" si="9"/>
        <v>0</v>
      </c>
      <c r="K27" s="65">
        <f t="shared" si="9"/>
        <v>0</v>
      </c>
      <c r="L27" s="65">
        <f t="shared" si="9"/>
        <v>0</v>
      </c>
      <c r="M27" s="65">
        <f t="shared" si="9"/>
        <v>0</v>
      </c>
      <c r="N27" s="65">
        <f t="shared" si="9"/>
        <v>0</v>
      </c>
      <c r="O27" s="65">
        <f t="shared" si="9"/>
        <v>0</v>
      </c>
      <c r="P27" s="65">
        <f t="shared" si="9"/>
        <v>0</v>
      </c>
      <c r="Q27" s="65">
        <f t="shared" si="9"/>
        <v>0</v>
      </c>
      <c r="R27" s="65">
        <f t="shared" si="9"/>
        <v>0</v>
      </c>
      <c r="S27" s="65">
        <f t="shared" si="9"/>
        <v>0</v>
      </c>
      <c r="T27" s="65">
        <f t="shared" si="9"/>
        <v>0</v>
      </c>
      <c r="U27" s="33">
        <v>0</v>
      </c>
      <c r="V27" s="33">
        <v>0</v>
      </c>
    </row>
    <row r="28" spans="1:22" s="2" customFormat="1" ht="61.5" customHeight="1" x14ac:dyDescent="0.25">
      <c r="A28" s="30" t="s">
        <v>65</v>
      </c>
      <c r="B28" s="98" t="s">
        <v>284</v>
      </c>
      <c r="C28" s="60" t="s">
        <v>60</v>
      </c>
      <c r="D28" s="60" t="s">
        <v>60</v>
      </c>
      <c r="E28" s="63">
        <f t="shared" si="2"/>
        <v>13107.1</v>
      </c>
      <c r="F28" s="63"/>
      <c r="G28" s="63"/>
      <c r="H28" s="100">
        <v>13107.1</v>
      </c>
      <c r="I28" s="63" t="s">
        <v>19</v>
      </c>
      <c r="J28" s="63"/>
      <c r="K28" s="63"/>
      <c r="L28" s="63" t="s">
        <v>19</v>
      </c>
      <c r="M28" s="63" t="s">
        <v>19</v>
      </c>
      <c r="N28" s="63"/>
      <c r="O28" s="63"/>
      <c r="P28" s="63" t="s">
        <v>19</v>
      </c>
      <c r="Q28" s="63" t="s">
        <v>19</v>
      </c>
      <c r="R28" s="63"/>
      <c r="S28" s="63"/>
      <c r="T28" s="63" t="s">
        <v>19</v>
      </c>
      <c r="U28" s="32" t="s">
        <v>19</v>
      </c>
      <c r="V28" s="32" t="s">
        <v>19</v>
      </c>
    </row>
    <row r="29" spans="1:22" s="2" customFormat="1" x14ac:dyDescent="0.25">
      <c r="A29" s="30"/>
      <c r="B29" s="151" t="s">
        <v>285</v>
      </c>
      <c r="C29" s="152"/>
      <c r="D29" s="152"/>
      <c r="E29" s="65">
        <f>SUM(E30)</f>
        <v>9381.1</v>
      </c>
      <c r="F29" s="65">
        <f t="shared" ref="F29:T29" si="10">SUM(F30)</f>
        <v>0</v>
      </c>
      <c r="G29" s="65">
        <f t="shared" si="10"/>
        <v>0</v>
      </c>
      <c r="H29" s="65">
        <f t="shared" si="10"/>
        <v>9381.1</v>
      </c>
      <c r="I29" s="65">
        <f t="shared" si="10"/>
        <v>9381.1</v>
      </c>
      <c r="J29" s="65">
        <f t="shared" si="10"/>
        <v>0</v>
      </c>
      <c r="K29" s="65">
        <f t="shared" si="10"/>
        <v>0</v>
      </c>
      <c r="L29" s="65">
        <f t="shared" si="10"/>
        <v>9381.1</v>
      </c>
      <c r="M29" s="65">
        <f t="shared" si="10"/>
        <v>0</v>
      </c>
      <c r="N29" s="65">
        <f t="shared" si="10"/>
        <v>0</v>
      </c>
      <c r="O29" s="65">
        <f t="shared" si="10"/>
        <v>0</v>
      </c>
      <c r="P29" s="65">
        <f t="shared" si="10"/>
        <v>0</v>
      </c>
      <c r="Q29" s="65">
        <f t="shared" si="10"/>
        <v>0</v>
      </c>
      <c r="R29" s="65">
        <f t="shared" si="10"/>
        <v>0</v>
      </c>
      <c r="S29" s="65">
        <f t="shared" si="10"/>
        <v>0</v>
      </c>
      <c r="T29" s="65">
        <f t="shared" si="10"/>
        <v>0</v>
      </c>
      <c r="U29" s="33">
        <f t="shared" si="6"/>
        <v>0</v>
      </c>
      <c r="V29" s="33">
        <f t="shared" si="7"/>
        <v>0</v>
      </c>
    </row>
    <row r="30" spans="1:22" s="2" customFormat="1" ht="61.5" customHeight="1" x14ac:dyDescent="0.25">
      <c r="A30" s="30" t="s">
        <v>126</v>
      </c>
      <c r="B30" s="98" t="s">
        <v>286</v>
      </c>
      <c r="C30" s="60" t="s">
        <v>60</v>
      </c>
      <c r="D30" s="60" t="s">
        <v>60</v>
      </c>
      <c r="E30" s="63">
        <f t="shared" ref="E30" si="11">H30</f>
        <v>9381.1</v>
      </c>
      <c r="F30" s="63"/>
      <c r="G30" s="63"/>
      <c r="H30" s="100">
        <v>9381.1</v>
      </c>
      <c r="I30" s="63">
        <f>L30</f>
        <v>9381.1</v>
      </c>
      <c r="J30" s="63"/>
      <c r="K30" s="63"/>
      <c r="L30" s="63">
        <v>9381.1</v>
      </c>
      <c r="M30" s="63" t="s">
        <v>19</v>
      </c>
      <c r="N30" s="63"/>
      <c r="O30" s="63"/>
      <c r="P30" s="63" t="s">
        <v>19</v>
      </c>
      <c r="Q30" s="63" t="s">
        <v>19</v>
      </c>
      <c r="R30" s="63"/>
      <c r="S30" s="63"/>
      <c r="T30" s="63" t="s">
        <v>19</v>
      </c>
      <c r="U30" s="32" t="s">
        <v>19</v>
      </c>
      <c r="V30" s="32" t="s">
        <v>19</v>
      </c>
    </row>
    <row r="31" spans="1:22" s="2" customFormat="1" x14ac:dyDescent="0.25">
      <c r="A31" s="30"/>
      <c r="B31" s="151" t="s">
        <v>287</v>
      </c>
      <c r="C31" s="152"/>
      <c r="D31" s="152"/>
      <c r="E31" s="65">
        <f>SUM(E32:E33)</f>
        <v>13507.400000000001</v>
      </c>
      <c r="F31" s="65">
        <f t="shared" ref="F31:T31" si="12">SUM(F32:F33)</f>
        <v>0</v>
      </c>
      <c r="G31" s="65">
        <f t="shared" si="12"/>
        <v>0</v>
      </c>
      <c r="H31" s="65">
        <f t="shared" si="12"/>
        <v>13507.400000000001</v>
      </c>
      <c r="I31" s="65">
        <f t="shared" si="12"/>
        <v>0</v>
      </c>
      <c r="J31" s="65">
        <f t="shared" si="12"/>
        <v>0</v>
      </c>
      <c r="K31" s="65">
        <f t="shared" si="12"/>
        <v>0</v>
      </c>
      <c r="L31" s="65">
        <f t="shared" si="12"/>
        <v>0</v>
      </c>
      <c r="M31" s="65">
        <f t="shared" si="12"/>
        <v>0</v>
      </c>
      <c r="N31" s="65">
        <f t="shared" si="12"/>
        <v>0</v>
      </c>
      <c r="O31" s="65">
        <f t="shared" si="12"/>
        <v>0</v>
      </c>
      <c r="P31" s="65">
        <f t="shared" si="12"/>
        <v>0</v>
      </c>
      <c r="Q31" s="65">
        <f t="shared" si="12"/>
        <v>0</v>
      </c>
      <c r="R31" s="65">
        <f t="shared" si="12"/>
        <v>0</v>
      </c>
      <c r="S31" s="65">
        <f t="shared" si="12"/>
        <v>0</v>
      </c>
      <c r="T31" s="65">
        <f t="shared" si="12"/>
        <v>0</v>
      </c>
      <c r="U31" s="33">
        <v>0</v>
      </c>
      <c r="V31" s="33">
        <v>0</v>
      </c>
    </row>
    <row r="32" spans="1:22" s="2" customFormat="1" ht="61.5" customHeight="1" x14ac:dyDescent="0.25">
      <c r="A32" s="30" t="s">
        <v>127</v>
      </c>
      <c r="B32" s="76" t="s">
        <v>288</v>
      </c>
      <c r="C32" s="99" t="s">
        <v>60</v>
      </c>
      <c r="D32" s="60" t="s">
        <v>28</v>
      </c>
      <c r="E32" s="63">
        <f t="shared" ref="E32" si="13">H32</f>
        <v>12232.2</v>
      </c>
      <c r="F32" s="63"/>
      <c r="G32" s="63"/>
      <c r="H32" s="101">
        <v>12232.2</v>
      </c>
      <c r="I32" s="63" t="s">
        <v>19</v>
      </c>
      <c r="J32" s="63"/>
      <c r="K32" s="63"/>
      <c r="L32" s="63" t="s">
        <v>19</v>
      </c>
      <c r="M32" s="63" t="s">
        <v>19</v>
      </c>
      <c r="N32" s="63"/>
      <c r="O32" s="63"/>
      <c r="P32" s="63" t="s">
        <v>19</v>
      </c>
      <c r="Q32" s="63" t="s">
        <v>19</v>
      </c>
      <c r="R32" s="63"/>
      <c r="S32" s="63"/>
      <c r="T32" s="63" t="s">
        <v>19</v>
      </c>
      <c r="U32" s="32" t="s">
        <v>19</v>
      </c>
      <c r="V32" s="32" t="s">
        <v>19</v>
      </c>
    </row>
    <row r="33" spans="1:22" s="2" customFormat="1" ht="61.5" customHeight="1" x14ac:dyDescent="0.25">
      <c r="A33" s="30" t="s">
        <v>224</v>
      </c>
      <c r="B33" s="76" t="s">
        <v>289</v>
      </c>
      <c r="C33" s="99" t="s">
        <v>60</v>
      </c>
      <c r="D33" s="60" t="s">
        <v>28</v>
      </c>
      <c r="E33" s="63">
        <f t="shared" si="2"/>
        <v>1275.2</v>
      </c>
      <c r="F33" s="63"/>
      <c r="G33" s="63"/>
      <c r="H33" s="101">
        <v>1275.2</v>
      </c>
      <c r="I33" s="63" t="s">
        <v>19</v>
      </c>
      <c r="J33" s="63"/>
      <c r="K33" s="63"/>
      <c r="L33" s="63" t="s">
        <v>19</v>
      </c>
      <c r="M33" s="63" t="s">
        <v>19</v>
      </c>
      <c r="N33" s="63"/>
      <c r="O33" s="63"/>
      <c r="P33" s="63" t="s">
        <v>19</v>
      </c>
      <c r="Q33" s="63" t="s">
        <v>19</v>
      </c>
      <c r="R33" s="63"/>
      <c r="S33" s="63"/>
      <c r="T33" s="63" t="s">
        <v>19</v>
      </c>
      <c r="U33" s="32" t="s">
        <v>19</v>
      </c>
      <c r="V33" s="32" t="s">
        <v>19</v>
      </c>
    </row>
    <row r="34" spans="1:22" s="2" customFormat="1" x14ac:dyDescent="0.25">
      <c r="A34" s="35"/>
      <c r="B34" s="37" t="s">
        <v>2</v>
      </c>
      <c r="C34" s="37"/>
      <c r="D34" s="38"/>
      <c r="E34" s="113">
        <f>E6+E24+E27+E29+E31</f>
        <v>43283.4</v>
      </c>
      <c r="F34" s="113">
        <f t="shared" ref="F34:T34" si="14">F6+F24+F27+F29+F31</f>
        <v>0</v>
      </c>
      <c r="G34" s="113">
        <f t="shared" si="14"/>
        <v>0</v>
      </c>
      <c r="H34" s="113">
        <f t="shared" si="14"/>
        <v>43283.4</v>
      </c>
      <c r="I34" s="113">
        <f t="shared" si="14"/>
        <v>9496.7000000000007</v>
      </c>
      <c r="J34" s="113">
        <f t="shared" si="14"/>
        <v>0</v>
      </c>
      <c r="K34" s="113">
        <f t="shared" si="14"/>
        <v>0</v>
      </c>
      <c r="L34" s="113">
        <f t="shared" si="14"/>
        <v>9496.7000000000007</v>
      </c>
      <c r="M34" s="113">
        <f t="shared" si="14"/>
        <v>22.496700000000001</v>
      </c>
      <c r="N34" s="113">
        <f t="shared" si="14"/>
        <v>0</v>
      </c>
      <c r="O34" s="113">
        <f t="shared" si="14"/>
        <v>0</v>
      </c>
      <c r="P34" s="113">
        <f t="shared" si="14"/>
        <v>22.496700000000001</v>
      </c>
      <c r="Q34" s="65">
        <f t="shared" si="14"/>
        <v>22.496700000000001</v>
      </c>
      <c r="R34" s="65">
        <f t="shared" si="14"/>
        <v>0</v>
      </c>
      <c r="S34" s="65">
        <f t="shared" si="14"/>
        <v>0</v>
      </c>
      <c r="T34" s="65">
        <f t="shared" si="14"/>
        <v>22.496700000000001</v>
      </c>
      <c r="U34" s="33">
        <f t="shared" si="6"/>
        <v>2.368896564069624E-3</v>
      </c>
      <c r="V34" s="33">
        <f t="shared" si="7"/>
        <v>2.368896564069624E-3</v>
      </c>
    </row>
  </sheetData>
  <mergeCells count="17">
    <mergeCell ref="B29:D29"/>
    <mergeCell ref="B31:D31"/>
    <mergeCell ref="E3:H3"/>
    <mergeCell ref="I3:L3"/>
    <mergeCell ref="M3:P3"/>
    <mergeCell ref="B6:D6"/>
    <mergeCell ref="B24:D24"/>
    <mergeCell ref="B27:D27"/>
    <mergeCell ref="A1:V1"/>
    <mergeCell ref="A2:V2"/>
    <mergeCell ref="Q3:T3"/>
    <mergeCell ref="V3:V4"/>
    <mergeCell ref="U3:U4"/>
    <mergeCell ref="D3:D4"/>
    <mergeCell ref="A3:A4"/>
    <mergeCell ref="B3:B4"/>
    <mergeCell ref="C3:C4"/>
  </mergeCells>
  <pageMargins left="0.39370078740157483" right="0.39370078740157483" top="0.59055118110236227" bottom="0.51181102362204722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17</vt:i4>
      </vt:variant>
    </vt:vector>
  </HeadingPairs>
  <TitlesOfParts>
    <vt:vector size="26" baseType="lpstr">
      <vt:lpstr>Подпрограмма 1</vt:lpstr>
      <vt:lpstr>Подпрограмма 2</vt:lpstr>
      <vt:lpstr>Подпрограмма 3</vt:lpstr>
      <vt:lpstr>Подпрограмма 3 (2)</vt:lpstr>
      <vt:lpstr>Подпрограмма 4</vt:lpstr>
      <vt:lpstr>Подпрограмма 4 (2)</vt:lpstr>
      <vt:lpstr>Подпрограмма 5</vt:lpstr>
      <vt:lpstr>Подпрограмма 5 (2)</vt:lpstr>
      <vt:lpstr>Подпрограмма 6</vt:lpstr>
      <vt:lpstr>'Подпрограмма 2'!Заголовки_для_печати</vt:lpstr>
      <vt:lpstr>'Подпрограмма 3'!Заголовки_для_печати</vt:lpstr>
      <vt:lpstr>'Подпрограмма 3 (2)'!Заголовки_для_печати</vt:lpstr>
      <vt:lpstr>'Подпрограмма 4'!Заголовки_для_печати</vt:lpstr>
      <vt:lpstr>'Подпрограмма 4 (2)'!Заголовки_для_печати</vt:lpstr>
      <vt:lpstr>'Подпрограмма 5'!Заголовки_для_печати</vt:lpstr>
      <vt:lpstr>'Подпрограмма 5 (2)'!Заголовки_для_печати</vt:lpstr>
      <vt:lpstr>'Подпрограмма 6'!Заголовки_для_печати</vt:lpstr>
      <vt:lpstr>'Подпрограмма 1'!Область_печати</vt:lpstr>
      <vt:lpstr>'Подпрограмма 2'!Область_печати</vt:lpstr>
      <vt:lpstr>'Подпрограмма 3'!Область_печати</vt:lpstr>
      <vt:lpstr>'Подпрограмма 3 (2)'!Область_печати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5 (2)'!Область_печати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Эмирханова Роза Ахмадовна</cp:lastModifiedBy>
  <cp:lastPrinted>2018-05-16T06:02:21Z</cp:lastPrinted>
  <dcterms:created xsi:type="dcterms:W3CDTF">2015-07-01T06:08:23Z</dcterms:created>
  <dcterms:modified xsi:type="dcterms:W3CDTF">2018-05-16T06:02:56Z</dcterms:modified>
</cp:coreProperties>
</file>